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05" windowHeight="6105" tabRatio="814" activeTab="9"/>
  </bookViews>
  <sheets>
    <sheet name="Blitz DTT" sheetId="1" r:id="rId1"/>
    <sheet name="Blitz DSBC" sheetId="2" r:id="rId2"/>
    <sheet name="4A-FE" sheetId="3" r:id="rId3"/>
    <sheet name="1JZ-GTE" sheetId="4" r:id="rId4"/>
    <sheet name="2JZ-GTE" sheetId="5" r:id="rId5"/>
    <sheet name="1JZ-GTE vs 2JZ-GTE" sheetId="6" r:id="rId6"/>
    <sheet name="Apexi AVC-R" sheetId="7" r:id="rId7"/>
    <sheet name="Defi Oil Pressure Gauge" sheetId="8" r:id="rId8"/>
    <sheet name="B&amp;M Fuel Pressure Gauge" sheetId="9" r:id="rId9"/>
    <sheet name="Jaycar BCC xJZ-GTE" sheetId="10" r:id="rId10"/>
  </sheets>
  <definedNames/>
  <calcPr fullCalcOnLoad="1"/>
</workbook>
</file>

<file path=xl/sharedStrings.xml><?xml version="1.0" encoding="utf-8"?>
<sst xmlns="http://schemas.openxmlformats.org/spreadsheetml/2006/main" count="144" uniqueCount="63">
  <si>
    <t>Volts (@ ADC Pin 25)</t>
  </si>
  <si>
    <t>mV/PSI =</t>
  </si>
  <si>
    <t>Pressure [cm/Hg]</t>
  </si>
  <si>
    <t>Pressure [psi]</t>
  </si>
  <si>
    <t>Pressure [in/Hg]</t>
  </si>
  <si>
    <t>kg/cm^2 &amp; cm/Hg</t>
  </si>
  <si>
    <t>psi &amp; in/Hg</t>
  </si>
  <si>
    <t>Blitz DTT Pressure [cm/Hg]</t>
  </si>
  <si>
    <t>1JZ-GTE Map Sensor Output (Volts)</t>
  </si>
  <si>
    <t>1JZ-GTE mV/PSI =</t>
  </si>
  <si>
    <t>2JZ-GTE Map Sensor Output (Volts)</t>
  </si>
  <si>
    <t>2JZ-GTE mV/PSI =</t>
  </si>
  <si>
    <t>JZS147 2JZ-GTE (JDM) Map sensor, Toyota Part Number: 89421-12111, Vin = 5.01V</t>
  </si>
  <si>
    <t>JZZ30 1JZ-GTE (JDM) Map sensor, Toyota Part Number: 89420-24040, Vin = 5.01V versus JZS147 2JZ-GTE (JDM) Map sensor, Toyota Part Number: 89421-12111, Vin = 5.01V</t>
  </si>
  <si>
    <t>JZZ30 1JZ-GTE (JDM) Map sensor, Toyota Part Number: 89420-24040, Vin = 5.01V</t>
  </si>
  <si>
    <t>AE92? 4A-FE (ADM) Map sensor, Toyota Part Number: 89420-12040, Vin = 5.01V</t>
  </si>
  <si>
    <t>Map Sensor Output (Volts)</t>
  </si>
  <si>
    <t>Map Sensor mV/PSI =</t>
  </si>
  <si>
    <t>psi = (130.5 * mV) + 2660mV</t>
  </si>
  <si>
    <t>B&amp;M Fuel Pressure Gauge, B&amp;M Part Number 80333</t>
  </si>
  <si>
    <t>Sensor Voltage Output (Volts)</t>
  </si>
  <si>
    <t>Sensor Resistance (Ω)</t>
  </si>
  <si>
    <t xml:space="preserve"> Open Circuit</t>
  </si>
  <si>
    <t>Indicated Pressure (psi)</t>
  </si>
  <si>
    <t>Sensor mV/PSI =</t>
  </si>
  <si>
    <t>psi = (-15.69 * mV) + 2150mV</t>
  </si>
  <si>
    <t>Defi Oil Pressure Gauge, Defi Gauge Part Number DF04401, Defi Sensor Part Number DFS007001</t>
  </si>
  <si>
    <t>Indicated Pressure (x100 kPa)</t>
  </si>
  <si>
    <t>Pressure [kg/cm²]</t>
  </si>
  <si>
    <t>kg/cm² &amp; cm/Hg</t>
  </si>
  <si>
    <t>Blitz DTT Pressure [kg/cm²]</t>
  </si>
  <si>
    <t>x100 kPai = (39.26 * mV) + 500mV</t>
  </si>
  <si>
    <t>Abs Pressure [kpa]</t>
  </si>
  <si>
    <t>kg/cm²</t>
  </si>
  <si>
    <t>kpa</t>
  </si>
  <si>
    <t>Pin 1</t>
  </si>
  <si>
    <t>Pin 2</t>
  </si>
  <si>
    <t>Pin 3</t>
  </si>
  <si>
    <t>White (Blue)</t>
  </si>
  <si>
    <t>Black (Brown)</t>
  </si>
  <si>
    <t>Pink (Yellow)</t>
  </si>
  <si>
    <t>Colour (AVC-R)</t>
  </si>
  <si>
    <t>Pin</t>
  </si>
  <si>
    <t>Senor Function</t>
  </si>
  <si>
    <t>Signal</t>
  </si>
  <si>
    <t>Ground</t>
  </si>
  <si>
    <t>Power (+5V)</t>
  </si>
  <si>
    <t>Apexi AVC-R Map sensor, Vin = 5.01V</t>
  </si>
  <si>
    <t>Blitz DSBC Pressure [kg/cm²]</t>
  </si>
  <si>
    <t>Blitz DSBC Pressure [cm/Hg]</t>
  </si>
  <si>
    <t>mV = (130.5 * PSI) + 2660mV</t>
  </si>
  <si>
    <t>Setup for Jaycar BCC to raise output to Engine ECU</t>
  </si>
  <si>
    <t>Pressure to ECU [psi]</t>
  </si>
  <si>
    <t>Voltage to ECU (mV)</t>
  </si>
  <si>
    <t>R1</t>
  </si>
  <si>
    <t>R2</t>
  </si>
  <si>
    <t>R3</t>
  </si>
  <si>
    <t>Vin (mV)</t>
  </si>
  <si>
    <t>Vout (mV)</t>
  </si>
  <si>
    <t>Required total 'R1' + 'R2'</t>
  </si>
  <si>
    <t>http://www.supramania.com/forums/showthread.php?73379-3P-s-TCCS-Disassembly-Analysis&amp;p=1699861&amp;viewfull=1#post1699861</t>
  </si>
  <si>
    <t>Stock MAP sensor for 1JZ / 2JZ:</t>
  </si>
  <si>
    <t>PIM = 5246*V - 3785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</si>
</sst>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vertAlign val="superscript"/>
      <sz val="12"/>
      <color indexed="8"/>
      <name val="Arial"/>
      <family val="0"/>
    </font>
    <font>
      <sz val="11"/>
      <color indexed="8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14.75"/>
      <color indexed="8"/>
      <name val="Arial"/>
      <family val="0"/>
    </font>
    <font>
      <b/>
      <sz val="15.25"/>
      <color indexed="8"/>
      <name val="Arial"/>
      <family val="0"/>
    </font>
    <font>
      <sz val="11"/>
      <name val="Calibri"/>
      <family val="0"/>
    </font>
    <font>
      <u val="single"/>
      <sz val="10"/>
      <color theme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3" fontId="9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1" fontId="0" fillId="24" borderId="14" xfId="0" applyNumberFormat="1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20" borderId="19" xfId="0" applyFont="1" applyFill="1" applyBorder="1" applyAlignment="1">
      <alignment horizontal="center"/>
    </xf>
    <xf numFmtId="0" fontId="5" fillId="20" borderId="20" xfId="0" applyFont="1" applyFill="1" applyBorder="1" applyAlignment="1">
      <alignment horizontal="center"/>
    </xf>
    <xf numFmtId="0" fontId="5" fillId="20" borderId="21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24" borderId="12" xfId="0" applyNumberFormat="1" applyFont="1" applyFill="1" applyBorder="1" applyAlignment="1">
      <alignment horizontal="center"/>
    </xf>
    <xf numFmtId="1" fontId="0" fillId="24" borderId="15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Pressure vs Voltage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2275"/>
          <c:w val="0.69525"/>
          <c:h val="0.77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intercept val="185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'Blitz DTT'!$C$2:$C$9</c:f>
              <c:numCache/>
            </c:numRef>
          </c:xVal>
          <c:yVal>
            <c:numRef>
              <c:f>'Blitz DTT'!$E$2:$E$9</c:f>
              <c:numCache/>
            </c:numRef>
          </c:yVal>
          <c:smooth val="0"/>
        </c:ser>
        <c:axId val="42732914"/>
        <c:axId val="49051907"/>
      </c:scatterChart>
      <c:valAx>
        <c:axId val="42732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51907"/>
        <c:crosses val="autoZero"/>
        <c:crossBetween val="midCat"/>
        <c:dispUnits/>
      </c:valAx>
      <c:valAx>
        <c:axId val="49051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2914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75"/>
          <c:y val="0.0445"/>
          <c:w val="0.26225"/>
          <c:h val="0.2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1JZ-GTE and 2JZ-GTE Pressure vs. Voltage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11625"/>
          <c:w val="0.7065"/>
          <c:h val="0.75675"/>
        </c:manualLayout>
      </c:layout>
      <c:scatterChart>
        <c:scatterStyle val="lineMarker"/>
        <c:varyColors val="0"/>
        <c:ser>
          <c:idx val="0"/>
          <c:order val="0"/>
          <c:tx>
            <c:v>1JZ-GTE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'1JZ-GTE vs 2JZ-GTE'!$D$4:$D$13</c:f>
              <c:numCache/>
            </c:numRef>
          </c:xVal>
          <c:yVal>
            <c:numRef>
              <c:f>'1JZ-GTE vs 2JZ-GTE'!$F$4:$F$13</c:f>
              <c:numCache/>
            </c:numRef>
          </c:yVal>
          <c:smooth val="0"/>
        </c:ser>
        <c:ser>
          <c:idx val="1"/>
          <c:order val="1"/>
          <c:tx>
            <c:v>2JZ-GTE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'1JZ-GTE vs 2JZ-GTE'!$K$4:$K$13</c:f>
              <c:numCache/>
            </c:numRef>
          </c:xVal>
          <c:yVal>
            <c:numRef>
              <c:f>'1JZ-GTE vs 2JZ-GTE'!$M$4:$M$13</c:f>
              <c:numCache/>
            </c:numRef>
          </c:yVal>
          <c:smooth val="0"/>
        </c:ser>
        <c:axId val="63004396"/>
        <c:axId val="30168653"/>
      </c:scatterChart>
      <c:valAx>
        <c:axId val="63004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3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68653"/>
        <c:crosses val="autoZero"/>
        <c:crossBetween val="midCat"/>
        <c:dispUnits/>
      </c:valAx>
      <c:valAx>
        <c:axId val="30168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(Volts)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43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064"/>
          <c:w val="0.129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Pressure (kg/cm²) vs. Voltage</a:t>
            </a:r>
          </a:p>
        </c:rich>
      </c:tx>
      <c:layout>
        <c:manualLayout>
          <c:xMode val="factor"/>
          <c:yMode val="factor"/>
          <c:x val="0.06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3825"/>
          <c:w val="0.69925"/>
          <c:h val="0.75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-0.0131x</a:t>
                    </a:r>
                    <a:r>
                      <a:rPr lang="en-US" cap="none" sz="12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1.2118x + 1.8508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2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/>
            </c:trendlineLbl>
          </c:trendline>
          <c:xVal>
            <c:numRef>
              <c:f>'Apexi AVC-R'!$A$4:$A$10</c:f>
              <c:numCache/>
            </c:numRef>
          </c:xVal>
          <c:yVal>
            <c:numRef>
              <c:f>'Apexi AVC-R'!$F$4:$F$10</c:f>
              <c:numCache/>
            </c:numRef>
          </c:yVal>
          <c:smooth val="0"/>
        </c:ser>
        <c:axId val="3082422"/>
        <c:axId val="27741799"/>
      </c:scatterChart>
      <c:valAx>
        <c:axId val="3082422"/>
        <c:scaling>
          <c:orientation val="minMax"/>
          <c:min val="-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(kg/cm²)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41799"/>
        <c:crosses val="autoZero"/>
        <c:crossBetween val="midCat"/>
        <c:dispUnits/>
      </c:valAx>
      <c:valAx>
        <c:axId val="27741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(Volts)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24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25"/>
          <c:y val="0.02775"/>
          <c:w val="0.20375"/>
          <c:h val="0.2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Pressure (psi) vs. Voltage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5"/>
          <c:w val="0.693"/>
          <c:h val="0.75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'Apexi AVC-R'!$D$4:$D$11</c:f>
              <c:numCache/>
            </c:numRef>
          </c:xVal>
          <c:yVal>
            <c:numRef>
              <c:f>'Apexi AVC-R'!$F$4:$F$11</c:f>
              <c:numCache/>
            </c:numRef>
          </c:yVal>
          <c:smooth val="0"/>
        </c:ser>
        <c:axId val="48349600"/>
        <c:axId val="32493217"/>
      </c:scatterChart>
      <c:valAx>
        <c:axId val="48349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3217"/>
        <c:crosses val="autoZero"/>
        <c:crossBetween val="midCat"/>
        <c:dispUnits/>
      </c:valAx>
      <c:valAx>
        <c:axId val="32493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(Volts)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496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0945"/>
          <c:w val="0.129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Pressure (psi) vs. Voltage</a:t>
            </a:r>
          </a:p>
        </c:rich>
      </c:tx>
      <c:layout>
        <c:manualLayout>
          <c:xMode val="factor"/>
          <c:yMode val="factor"/>
          <c:x val="-0.16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8"/>
          <c:w val="0.6485"/>
          <c:h val="0.75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-0.0131x</a:t>
                    </a:r>
                    <a:r>
                      <a:rPr lang="en-US" cap="none" sz="12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1.2118x + 1.8508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2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/>
            </c:trendlineLbl>
          </c:trendline>
          <c:xVal>
            <c:numRef>
              <c:f>'Defi Oil Pressure Gauge'!$A$4:$A$8</c:f>
              <c:numCache/>
            </c:numRef>
          </c:xVal>
          <c:yVal>
            <c:numRef>
              <c:f>'Defi Oil Pressure Gauge'!$B$4:$B$8</c:f>
              <c:numCache/>
            </c:numRef>
          </c:yVal>
          <c:smooth val="0"/>
        </c:ser>
        <c:axId val="24003498"/>
        <c:axId val="14704891"/>
      </c:scatterChart>
      <c:valAx>
        <c:axId val="24003498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(x100 kPa)</a:t>
                </a:r>
              </a:p>
            </c:rich>
          </c:tx>
          <c:layout>
            <c:manualLayout>
              <c:xMode val="factor"/>
              <c:yMode val="factor"/>
              <c:x val="-0.033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04891"/>
        <c:crossesAt val="0"/>
        <c:crossBetween val="midCat"/>
        <c:dispUnits/>
        <c:minorUnit val="10"/>
      </c:valAx>
      <c:valAx>
        <c:axId val="14704891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(Volts)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03498"/>
        <c:crosses val="autoZero"/>
        <c:crossBetween val="midCat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"/>
          <c:y val="0.03075"/>
          <c:w val="0.212"/>
          <c:h val="0.2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Pressure (psi) vs. Voltage</a:t>
            </a:r>
          </a:p>
        </c:rich>
      </c:tx>
      <c:layout>
        <c:manualLayout>
          <c:xMode val="factor"/>
          <c:yMode val="factor"/>
          <c:x val="-0.17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375"/>
          <c:w val="0.64775"/>
          <c:h val="0.75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-0.0131x</a:t>
                    </a:r>
                    <a:r>
                      <a:rPr lang="en-US" cap="none" sz="12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1.2118x + 1.8508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2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/>
            </c:trendlineLbl>
          </c:trendline>
          <c:xVal>
            <c:numRef>
              <c:f>'B&amp;M Fuel Pressure Gauge'!$A$5:$A$9</c:f>
              <c:numCache/>
            </c:numRef>
          </c:xVal>
          <c:yVal>
            <c:numRef>
              <c:f>'B&amp;M Fuel Pressure Gauge'!$B$5:$B$9</c:f>
              <c:numCache/>
            </c:numRef>
          </c:yVal>
          <c:smooth val="0"/>
        </c:ser>
        <c:axId val="65235156"/>
        <c:axId val="50245493"/>
      </c:scatterChart>
      <c:valAx>
        <c:axId val="65235156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33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45493"/>
        <c:crosses val="autoZero"/>
        <c:crossBetween val="midCat"/>
        <c:dispUnits/>
        <c:minorUnit val="10"/>
      </c:valAx>
      <c:valAx>
        <c:axId val="50245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(Volts)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351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02775"/>
          <c:w val="0.20725"/>
          <c:h val="0.2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Pressure (psi) vs. Resitance (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Ω)</a:t>
            </a:r>
          </a:p>
        </c:rich>
      </c:tx>
      <c:layout>
        <c:manualLayout>
          <c:xMode val="factor"/>
          <c:yMode val="factor"/>
          <c:x val="-0.13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405"/>
          <c:w val="0.64775"/>
          <c:h val="0.75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-0.0131x</a:t>
                    </a:r>
                    <a:r>
                      <a:rPr lang="en-US" cap="none" sz="12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1.2118x + 1.8508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2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/>
            </c:trendlineLbl>
          </c:trendline>
          <c:xVal>
            <c:numRef>
              <c:f>'B&amp;M Fuel Pressure Gauge'!$A$5:$A$7</c:f>
              <c:numCache/>
            </c:numRef>
          </c:xVal>
          <c:yVal>
            <c:numRef>
              <c:f>'B&amp;M Fuel Pressure Gauge'!$C$5:$C$7</c:f>
              <c:numCache/>
            </c:numRef>
          </c:yVal>
          <c:smooth val="0"/>
        </c:ser>
        <c:axId val="49556254"/>
        <c:axId val="43353103"/>
      </c:scatterChart>
      <c:valAx>
        <c:axId val="49556254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53103"/>
        <c:crosses val="autoZero"/>
        <c:crossBetween val="midCat"/>
        <c:dispUnits/>
        <c:minorUnit val="10"/>
      </c:valAx>
      <c:valAx>
        <c:axId val="43353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Resitance (</a:t>
                </a: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Ω)</a:t>
                </a:r>
              </a:p>
            </c:rich>
          </c:tx>
          <c:layout>
            <c:manualLayout>
              <c:xMode val="factor"/>
              <c:yMode val="factor"/>
              <c:x val="-0.019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562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75"/>
          <c:y val="0.0305"/>
          <c:w val="0.207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Pressure (kg/cm²) vs. Voltage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3825"/>
          <c:w val="0.70025"/>
          <c:h val="0.75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-0.0131x</a:t>
                    </a:r>
                    <a:r>
                      <a:rPr lang="en-US" cap="none" sz="12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1.2118x + 1.8508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2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/>
            </c:trendlineLbl>
          </c:trendline>
          <c:xVal>
            <c:numRef>
              <c:f>'Jaycar BCC xJZ-GTE'!$A$4:$A$12</c:f>
              <c:numCache/>
            </c:numRef>
          </c:xVal>
          <c:yVal>
            <c:numRef>
              <c:f>'Jaycar BCC xJZ-GTE'!$F$4:$F$12</c:f>
              <c:numCache/>
            </c:numRef>
          </c:yVal>
          <c:smooth val="0"/>
        </c:ser>
        <c:axId val="54633608"/>
        <c:axId val="21940425"/>
      </c:scatterChart>
      <c:valAx>
        <c:axId val="54633608"/>
        <c:scaling>
          <c:orientation val="minMax"/>
          <c:min val="-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(kg/cm²)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0425"/>
        <c:crosses val="autoZero"/>
        <c:crossBetween val="midCat"/>
        <c:dispUnits/>
      </c:valAx>
      <c:valAx>
        <c:axId val="21940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(Volts)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336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02775"/>
          <c:w val="0.19375"/>
          <c:h val="0.2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Pressure (psi) vs. Voltage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38"/>
          <c:w val="0.70025"/>
          <c:h val="0.75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'Jaycar BCC xJZ-GTE'!$D$4:$D$13</c:f>
              <c:numCache/>
            </c:numRef>
          </c:xVal>
          <c:yVal>
            <c:numRef>
              <c:f>'Jaycar BCC xJZ-GTE'!$F$4:$F$13</c:f>
              <c:numCache/>
            </c:numRef>
          </c:yVal>
          <c:smooth val="0"/>
        </c:ser>
        <c:axId val="63246098"/>
        <c:axId val="32343971"/>
      </c:scatterChart>
      <c:valAx>
        <c:axId val="63246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3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43971"/>
        <c:crosses val="autoZero"/>
        <c:crossBetween val="midCat"/>
        <c:dispUnits/>
      </c:valAx>
      <c:valAx>
        <c:axId val="32343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(Volts)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60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75"/>
          <c:y val="0.0945"/>
          <c:w val="0.122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Pressure vs Voltage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3275"/>
          <c:w val="0.7105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intercept val="164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'Blitz DSBC'!$C$2:$C$9</c:f>
              <c:numCache/>
            </c:numRef>
          </c:xVal>
          <c:yVal>
            <c:numRef>
              <c:f>'Blitz DSBC'!$F$2:$F$9</c:f>
              <c:numCache/>
            </c:numRef>
          </c:yVal>
          <c:smooth val="0"/>
        </c:ser>
        <c:axId val="38813980"/>
        <c:axId val="13781501"/>
      </c:scatterChart>
      <c:valAx>
        <c:axId val="38813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1501"/>
        <c:crosses val="autoZero"/>
        <c:crossBetween val="midCat"/>
        <c:dispUnits/>
      </c:valAx>
      <c:valAx>
        <c:axId val="13781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39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"/>
          <c:y val="0.0445"/>
          <c:w val="0.268"/>
          <c:h val="0.2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Pressure (kg/cm²) vs. Voltage</a:t>
            </a:r>
          </a:p>
        </c:rich>
      </c:tx>
      <c:layout>
        <c:manualLayout>
          <c:xMode val="factor"/>
          <c:yMode val="factor"/>
          <c:x val="-0.1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8"/>
          <c:w val="0.64775"/>
          <c:h val="0.75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-0.0131x</a:t>
                    </a:r>
                    <a:r>
                      <a:rPr lang="en-US" cap="none" sz="12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1.2118x + 1.8508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2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/>
            </c:trendlineLbl>
          </c:trendline>
          <c:xVal>
            <c:numRef>
              <c:f>'4A-FE'!$A$4:$A$8</c:f>
              <c:numCache/>
            </c:numRef>
          </c:xVal>
          <c:yVal>
            <c:numRef>
              <c:f>'4A-FE'!$E$4:$E$8</c:f>
              <c:numCache/>
            </c:numRef>
          </c:yVal>
          <c:smooth val="0"/>
        </c:ser>
        <c:axId val="56924646"/>
        <c:axId val="42559767"/>
      </c:scatterChart>
      <c:valAx>
        <c:axId val="56924646"/>
        <c:scaling>
          <c:orientation val="minMax"/>
          <c:min val="-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(kg/cm²)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59767"/>
        <c:crosses val="autoZero"/>
        <c:crossBetween val="midCat"/>
        <c:dispUnits/>
      </c:valAx>
      <c:valAx>
        <c:axId val="42559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(Volts)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246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"/>
          <c:y val="0.03075"/>
          <c:w val="0.22325"/>
          <c:h val="0.2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Pressure (psi) vs. Voltage</a:t>
            </a:r>
          </a:p>
        </c:rich>
      </c:tx>
      <c:layout>
        <c:manualLayout>
          <c:xMode val="factor"/>
          <c:yMode val="factor"/>
          <c:x val="-0.118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075"/>
          <c:w val="0.66825"/>
          <c:h val="0.75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'4A-FE'!$C$4:$C$10</c:f>
              <c:numCache/>
            </c:numRef>
          </c:xVal>
          <c:yVal>
            <c:numRef>
              <c:f>'4A-FE'!$E$4:$E$10</c:f>
              <c:numCache/>
            </c:numRef>
          </c:yVal>
          <c:smooth val="0"/>
        </c:ser>
        <c:axId val="47493584"/>
        <c:axId val="24789073"/>
      </c:scatterChart>
      <c:valAx>
        <c:axId val="47493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89073"/>
        <c:crosses val="autoZero"/>
        <c:crossBetween val="midCat"/>
        <c:dispUnits/>
        <c:majorUnit val="5"/>
      </c:valAx>
      <c:valAx>
        <c:axId val="24789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(Volts)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935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1"/>
          <c:w val="0.141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Pressure (kg/cm²) vs. Voltage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3825"/>
          <c:w val="0.70025"/>
          <c:h val="0.75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-0.0131x</a:t>
                    </a:r>
                    <a:r>
                      <a:rPr lang="en-US" cap="none" sz="12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1.2118x + 1.8508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2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/>
            </c:trendlineLbl>
          </c:trendline>
          <c:xVal>
            <c:numRef>
              <c:f>'1JZ-GTE'!$A$4:$A$12</c:f>
              <c:numCache/>
            </c:numRef>
          </c:xVal>
          <c:yVal>
            <c:numRef>
              <c:f>'1JZ-GTE'!$F$4:$F$12</c:f>
              <c:numCache/>
            </c:numRef>
          </c:yVal>
          <c:smooth val="0"/>
        </c:ser>
        <c:axId val="21775066"/>
        <c:axId val="61757867"/>
      </c:scatterChart>
      <c:valAx>
        <c:axId val="21775066"/>
        <c:scaling>
          <c:orientation val="minMax"/>
          <c:min val="-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(kg/cm²)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57867"/>
        <c:crosses val="autoZero"/>
        <c:crossBetween val="midCat"/>
        <c:dispUnits/>
      </c:valAx>
      <c:valAx>
        <c:axId val="61757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(Volts)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750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02775"/>
          <c:w val="0.19375"/>
          <c:h val="0.2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Pressure (psi) vs. Voltage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38"/>
          <c:w val="0.70025"/>
          <c:h val="0.75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'1JZ-GTE'!$D$4:$D$13</c:f>
              <c:numCache/>
            </c:numRef>
          </c:xVal>
          <c:yVal>
            <c:numRef>
              <c:f>'1JZ-GTE'!$F$4:$F$13</c:f>
              <c:numCache/>
            </c:numRef>
          </c:yVal>
          <c:smooth val="0"/>
        </c:ser>
        <c:axId val="18949892"/>
        <c:axId val="36331301"/>
      </c:scatterChart>
      <c:valAx>
        <c:axId val="18949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3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31301"/>
        <c:crosses val="autoZero"/>
        <c:crossBetween val="midCat"/>
        <c:dispUnits/>
      </c:valAx>
      <c:valAx>
        <c:axId val="36331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(Volts)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498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75"/>
          <c:y val="0.0945"/>
          <c:w val="0.122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Pressure (kg/cm²) vs. Voltage</a:t>
            </a:r>
          </a:p>
        </c:rich>
      </c:tx>
      <c:layout>
        <c:manualLayout>
          <c:xMode val="factor"/>
          <c:yMode val="factor"/>
          <c:x val="0.05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3825"/>
          <c:w val="0.70025"/>
          <c:h val="0.75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-0.0131x</a:t>
                    </a:r>
                    <a:r>
                      <a:rPr lang="en-US" cap="none" sz="12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1.2118x + 1.8508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2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/>
            </c:trendlineLbl>
          </c:trendline>
          <c:xVal>
            <c:numRef>
              <c:f>'2JZ-GTE'!$A$4:$A$12</c:f>
              <c:numCache/>
            </c:numRef>
          </c:xVal>
          <c:yVal>
            <c:numRef>
              <c:f>'2JZ-GTE'!$F$4:$F$12</c:f>
              <c:numCache/>
            </c:numRef>
          </c:yVal>
          <c:smooth val="0"/>
        </c:ser>
        <c:axId val="58546254"/>
        <c:axId val="57154239"/>
      </c:scatterChart>
      <c:valAx>
        <c:axId val="58546254"/>
        <c:scaling>
          <c:orientation val="minMax"/>
          <c:min val="-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(kg/cm²)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54239"/>
        <c:crosses val="autoZero"/>
        <c:crossBetween val="midCat"/>
        <c:dispUnits/>
      </c:valAx>
      <c:valAx>
        <c:axId val="57154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(Volts)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62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02775"/>
          <c:w val="0.19375"/>
          <c:h val="0.2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Pressure (psi) vs. Voltage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5"/>
          <c:w val="0.69975"/>
          <c:h val="0.75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'2JZ-GTE'!$D$4:$D$13</c:f>
              <c:numCache/>
            </c:numRef>
          </c:xVal>
          <c:yVal>
            <c:numRef>
              <c:f>'2JZ-GTE'!$F$4:$F$13</c:f>
              <c:numCache/>
            </c:numRef>
          </c:yVal>
          <c:smooth val="0"/>
        </c:ser>
        <c:axId val="44626104"/>
        <c:axId val="66090617"/>
      </c:scatterChart>
      <c:valAx>
        <c:axId val="44626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3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90617"/>
        <c:crosses val="autoZero"/>
        <c:crossBetween val="midCat"/>
        <c:dispUnits/>
      </c:valAx>
      <c:valAx>
        <c:axId val="66090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(Volts)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261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75"/>
          <c:y val="0.0945"/>
          <c:w val="0.122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1JZ-GTE and 2JZ-GTE Pressure vs. Voltage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4075"/>
          <c:w val="0.70525"/>
          <c:h val="0.756"/>
        </c:manualLayout>
      </c:layout>
      <c:scatterChart>
        <c:scatterStyle val="lineMarker"/>
        <c:varyColors val="0"/>
        <c:ser>
          <c:idx val="0"/>
          <c:order val="0"/>
          <c:tx>
            <c:v>1JZ-GTE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'1JZ-GTE vs 2JZ-GTE'!$A$4:$A$12</c:f>
              <c:numCache/>
            </c:numRef>
          </c:xVal>
          <c:yVal>
            <c:numRef>
              <c:f>'1JZ-GTE vs 2JZ-GTE'!$F$4:$F$12</c:f>
              <c:numCache/>
            </c:numRef>
          </c:yVal>
          <c:smooth val="0"/>
        </c:ser>
        <c:ser>
          <c:idx val="1"/>
          <c:order val="1"/>
          <c:tx>
            <c:v>2JZ-GTE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'1JZ-GTE vs 2JZ-GTE'!$H$4:$H$12</c:f>
              <c:numCache/>
            </c:numRef>
          </c:xVal>
          <c:yVal>
            <c:numRef>
              <c:f>'1JZ-GTE vs 2JZ-GTE'!$M$4:$M$12</c:f>
              <c:numCache/>
            </c:numRef>
          </c:yVal>
          <c:smooth val="0"/>
        </c:ser>
        <c:axId val="57944642"/>
        <c:axId val="51739731"/>
      </c:scatterChart>
      <c:valAx>
        <c:axId val="57944642"/>
        <c:scaling>
          <c:orientation val="minMax"/>
          <c:min val="-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(kg/cm²)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39731"/>
        <c:crosses val="autoZero"/>
        <c:crossBetween val="midCat"/>
        <c:dispUnits/>
      </c:valAx>
      <c:valAx>
        <c:axId val="51739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(Volts)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446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064"/>
          <c:w val="0.129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104775</xdr:rowOff>
    </xdr:from>
    <xdr:to>
      <xdr:col>5</xdr:col>
      <xdr:colOff>295275</xdr:colOff>
      <xdr:row>31</xdr:row>
      <xdr:rowOff>47625</xdr:rowOff>
    </xdr:to>
    <xdr:graphicFrame>
      <xdr:nvGraphicFramePr>
        <xdr:cNvPr id="1" name="Chart 3"/>
        <xdr:cNvGraphicFramePr/>
      </xdr:nvGraphicFramePr>
      <xdr:xfrm>
        <a:off x="161925" y="1562100"/>
        <a:ext cx="57531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17</xdr:row>
      <xdr:rowOff>133350</xdr:rowOff>
    </xdr:from>
    <xdr:to>
      <xdr:col>7</xdr:col>
      <xdr:colOff>9525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228600" y="2914650"/>
        <a:ext cx="77533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39</xdr:row>
      <xdr:rowOff>114300</xdr:rowOff>
    </xdr:from>
    <xdr:to>
      <xdr:col>7</xdr:col>
      <xdr:colOff>19050</xdr:colOff>
      <xdr:row>61</xdr:row>
      <xdr:rowOff>66675</xdr:rowOff>
    </xdr:to>
    <xdr:graphicFrame>
      <xdr:nvGraphicFramePr>
        <xdr:cNvPr id="2" name="Chart 2"/>
        <xdr:cNvGraphicFramePr/>
      </xdr:nvGraphicFramePr>
      <xdr:xfrm>
        <a:off x="228600" y="6457950"/>
        <a:ext cx="77628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104775</xdr:rowOff>
    </xdr:from>
    <xdr:to>
      <xdr:col>5</xdr:col>
      <xdr:colOff>295275</xdr:colOff>
      <xdr:row>31</xdr:row>
      <xdr:rowOff>47625</xdr:rowOff>
    </xdr:to>
    <xdr:graphicFrame>
      <xdr:nvGraphicFramePr>
        <xdr:cNvPr id="1" name="Chart 3"/>
        <xdr:cNvGraphicFramePr/>
      </xdr:nvGraphicFramePr>
      <xdr:xfrm>
        <a:off x="161925" y="1562100"/>
        <a:ext cx="56292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133350</xdr:rowOff>
    </xdr:from>
    <xdr:to>
      <xdr:col>6</xdr:col>
      <xdr:colOff>9525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228600" y="2238375"/>
        <a:ext cx="67437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35</xdr:row>
      <xdr:rowOff>114300</xdr:rowOff>
    </xdr:from>
    <xdr:to>
      <xdr:col>6</xdr:col>
      <xdr:colOff>19050</xdr:colOff>
      <xdr:row>57</xdr:row>
      <xdr:rowOff>66675</xdr:rowOff>
    </xdr:to>
    <xdr:graphicFrame>
      <xdr:nvGraphicFramePr>
        <xdr:cNvPr id="2" name="Chart 2"/>
        <xdr:cNvGraphicFramePr/>
      </xdr:nvGraphicFramePr>
      <xdr:xfrm>
        <a:off x="228600" y="5781675"/>
        <a:ext cx="675322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17</xdr:row>
      <xdr:rowOff>133350</xdr:rowOff>
    </xdr:from>
    <xdr:to>
      <xdr:col>7</xdr:col>
      <xdr:colOff>9525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228600" y="2886075"/>
        <a:ext cx="77533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39</xdr:row>
      <xdr:rowOff>114300</xdr:rowOff>
    </xdr:from>
    <xdr:to>
      <xdr:col>7</xdr:col>
      <xdr:colOff>19050</xdr:colOff>
      <xdr:row>61</xdr:row>
      <xdr:rowOff>66675</xdr:rowOff>
    </xdr:to>
    <xdr:graphicFrame>
      <xdr:nvGraphicFramePr>
        <xdr:cNvPr id="2" name="Chart 2"/>
        <xdr:cNvGraphicFramePr/>
      </xdr:nvGraphicFramePr>
      <xdr:xfrm>
        <a:off x="228600" y="6429375"/>
        <a:ext cx="77628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17</xdr:row>
      <xdr:rowOff>133350</xdr:rowOff>
    </xdr:from>
    <xdr:to>
      <xdr:col>7</xdr:col>
      <xdr:colOff>9525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228600" y="2886075"/>
        <a:ext cx="77533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39</xdr:row>
      <xdr:rowOff>114300</xdr:rowOff>
    </xdr:from>
    <xdr:to>
      <xdr:col>7</xdr:col>
      <xdr:colOff>19050</xdr:colOff>
      <xdr:row>61</xdr:row>
      <xdr:rowOff>66675</xdr:rowOff>
    </xdr:to>
    <xdr:graphicFrame>
      <xdr:nvGraphicFramePr>
        <xdr:cNvPr id="2" name="Chart 2"/>
        <xdr:cNvGraphicFramePr/>
      </xdr:nvGraphicFramePr>
      <xdr:xfrm>
        <a:off x="228600" y="6429375"/>
        <a:ext cx="77628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17</xdr:row>
      <xdr:rowOff>133350</xdr:rowOff>
    </xdr:from>
    <xdr:to>
      <xdr:col>7</xdr:col>
      <xdr:colOff>0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228600" y="2886075"/>
        <a:ext cx="79629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39</xdr:row>
      <xdr:rowOff>133350</xdr:rowOff>
    </xdr:from>
    <xdr:to>
      <xdr:col>7</xdr:col>
      <xdr:colOff>0</xdr:colOff>
      <xdr:row>61</xdr:row>
      <xdr:rowOff>85725</xdr:rowOff>
    </xdr:to>
    <xdr:graphicFrame>
      <xdr:nvGraphicFramePr>
        <xdr:cNvPr id="2" name="Chart 3"/>
        <xdr:cNvGraphicFramePr/>
      </xdr:nvGraphicFramePr>
      <xdr:xfrm>
        <a:off x="219075" y="6448425"/>
        <a:ext cx="797242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20</xdr:row>
      <xdr:rowOff>66675</xdr:rowOff>
    </xdr:from>
    <xdr:to>
      <xdr:col>7</xdr:col>
      <xdr:colOff>9525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228600" y="3305175"/>
        <a:ext cx="73818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42</xdr:row>
      <xdr:rowOff>47625</xdr:rowOff>
    </xdr:from>
    <xdr:to>
      <xdr:col>7</xdr:col>
      <xdr:colOff>19050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228600" y="6848475"/>
        <a:ext cx="739140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133350</xdr:rowOff>
    </xdr:from>
    <xdr:to>
      <xdr:col>6</xdr:col>
      <xdr:colOff>9525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228600" y="2238375"/>
        <a:ext cx="70961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14</xdr:row>
      <xdr:rowOff>133350</xdr:rowOff>
    </xdr:from>
    <xdr:to>
      <xdr:col>6</xdr:col>
      <xdr:colOff>9525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228600" y="2400300"/>
        <a:ext cx="72580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36</xdr:row>
      <xdr:rowOff>152400</xdr:rowOff>
    </xdr:from>
    <xdr:to>
      <xdr:col>6</xdr:col>
      <xdr:colOff>19050</xdr:colOff>
      <xdr:row>58</xdr:row>
      <xdr:rowOff>104775</xdr:rowOff>
    </xdr:to>
    <xdr:graphicFrame>
      <xdr:nvGraphicFramePr>
        <xdr:cNvPr id="2" name="Chart 3"/>
        <xdr:cNvGraphicFramePr/>
      </xdr:nvGraphicFramePr>
      <xdr:xfrm>
        <a:off x="228600" y="5981700"/>
        <a:ext cx="72675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8.421875" style="0" bestFit="1" customWidth="1"/>
    <col min="2" max="2" width="17.28125" style="0" bestFit="1" customWidth="1"/>
    <col min="3" max="3" width="13.28125" style="0" bestFit="1" customWidth="1"/>
    <col min="4" max="4" width="15.421875" style="0" bestFit="1" customWidth="1"/>
    <col min="5" max="5" width="19.8515625" style="2" bestFit="1" customWidth="1"/>
  </cols>
  <sheetData>
    <row r="1" spans="1:8" s="4" customFormat="1" ht="12.75">
      <c r="A1" s="4" t="s">
        <v>28</v>
      </c>
      <c r="B1" s="4" t="s">
        <v>2</v>
      </c>
      <c r="C1" s="4" t="s">
        <v>3</v>
      </c>
      <c r="D1" s="4" t="s">
        <v>4</v>
      </c>
      <c r="E1" s="4" t="s">
        <v>0</v>
      </c>
      <c r="G1" s="7" t="s">
        <v>1</v>
      </c>
      <c r="H1" s="7">
        <f>((E9-E2)/(C9-C2))</f>
        <v>83.81029497930159</v>
      </c>
    </row>
    <row r="2" spans="1:5" ht="12.75">
      <c r="A2" s="3">
        <v>-0.952</v>
      </c>
      <c r="B2">
        <v>-70</v>
      </c>
      <c r="C2" s="1">
        <f aca="true" t="shared" si="0" ref="C2:C9">A2*14.223343</f>
        <v>-13.540622535999999</v>
      </c>
      <c r="D2" s="1">
        <f aca="true" t="shared" si="1" ref="D2:D9">B2/2.54</f>
        <v>-27.559055118110237</v>
      </c>
      <c r="E2" s="2">
        <v>695</v>
      </c>
    </row>
    <row r="3" spans="1:8" ht="12.75">
      <c r="A3" s="3">
        <v>-0.476</v>
      </c>
      <c r="B3">
        <v>-35</v>
      </c>
      <c r="C3" s="1">
        <f t="shared" si="0"/>
        <v>-6.7703112679999995</v>
      </c>
      <c r="D3" s="1">
        <f t="shared" si="1"/>
        <v>-13.779527559055119</v>
      </c>
      <c r="E3" s="2">
        <v>1269</v>
      </c>
      <c r="G3" s="14" t="s">
        <v>33</v>
      </c>
      <c r="H3" s="15" t="s">
        <v>34</v>
      </c>
    </row>
    <row r="4" spans="1:8" ht="12.75">
      <c r="A4">
        <v>0</v>
      </c>
      <c r="B4" s="1">
        <f aca="true" t="shared" si="2" ref="B4:B9">A4*73.56</f>
        <v>0</v>
      </c>
      <c r="C4" s="1">
        <f t="shared" si="0"/>
        <v>0</v>
      </c>
      <c r="D4" s="1">
        <f t="shared" si="1"/>
        <v>0</v>
      </c>
      <c r="E4" s="2">
        <v>1854</v>
      </c>
      <c r="G4" s="16">
        <v>-0.9</v>
      </c>
      <c r="H4" s="16">
        <f>G4*98.0665+100</f>
        <v>11.74015</v>
      </c>
    </row>
    <row r="5" spans="1:8" ht="12.75">
      <c r="A5">
        <v>0.5</v>
      </c>
      <c r="B5" s="1">
        <f t="shared" si="2"/>
        <v>36.78</v>
      </c>
      <c r="C5" s="1">
        <f t="shared" si="0"/>
        <v>7.1116715</v>
      </c>
      <c r="D5" s="1">
        <f t="shared" si="1"/>
        <v>14.480314960629922</v>
      </c>
      <c r="E5" s="2">
        <v>2443</v>
      </c>
      <c r="G5" s="16"/>
      <c r="H5" s="16"/>
    </row>
    <row r="6" spans="1:8" ht="12.75">
      <c r="A6">
        <v>1</v>
      </c>
      <c r="B6" s="1">
        <f t="shared" si="2"/>
        <v>73.56</v>
      </c>
      <c r="C6" s="1">
        <f t="shared" si="0"/>
        <v>14.223343</v>
      </c>
      <c r="D6" s="1">
        <f t="shared" si="1"/>
        <v>28.960629921259844</v>
      </c>
      <c r="E6" s="2">
        <v>3030</v>
      </c>
      <c r="G6" s="14" t="s">
        <v>34</v>
      </c>
      <c r="H6" s="15" t="s">
        <v>33</v>
      </c>
    </row>
    <row r="7" spans="1:8" ht="12.75">
      <c r="A7">
        <v>1.5</v>
      </c>
      <c r="B7" s="1">
        <f t="shared" si="2"/>
        <v>110.34</v>
      </c>
      <c r="C7" s="1">
        <f t="shared" si="0"/>
        <v>21.3350145</v>
      </c>
      <c r="D7" s="1">
        <f t="shared" si="1"/>
        <v>43.44094488188976</v>
      </c>
      <c r="E7" s="2">
        <v>3620</v>
      </c>
      <c r="G7" s="16">
        <v>11.74</v>
      </c>
      <c r="H7" s="16">
        <f>(G7-100)/98.0665</f>
        <v>-0.9000015295743194</v>
      </c>
    </row>
    <row r="8" spans="1:5" ht="12.75">
      <c r="A8">
        <v>2</v>
      </c>
      <c r="B8" s="1">
        <f t="shared" si="2"/>
        <v>147.12</v>
      </c>
      <c r="C8" s="1">
        <f t="shared" si="0"/>
        <v>28.446686</v>
      </c>
      <c r="D8" s="1">
        <f t="shared" si="1"/>
        <v>57.92125984251969</v>
      </c>
      <c r="E8" s="2">
        <v>4210</v>
      </c>
    </row>
    <row r="9" spans="1:5" ht="12.75">
      <c r="A9">
        <v>2.5</v>
      </c>
      <c r="B9" s="1">
        <f t="shared" si="2"/>
        <v>183.9</v>
      </c>
      <c r="C9" s="1">
        <f t="shared" si="0"/>
        <v>35.5583575</v>
      </c>
      <c r="D9" s="1">
        <f t="shared" si="1"/>
        <v>72.40157480314961</v>
      </c>
      <c r="E9" s="2">
        <v>4810</v>
      </c>
    </row>
    <row r="12" ht="12.75">
      <c r="H12" s="1"/>
    </row>
    <row r="35" spans="1:5" s="5" customFormat="1" ht="12.75">
      <c r="A35" s="4" t="s">
        <v>6</v>
      </c>
      <c r="B35" s="4" t="s">
        <v>29</v>
      </c>
      <c r="C35" s="4" t="s">
        <v>6</v>
      </c>
      <c r="E35" s="6"/>
    </row>
    <row r="36" spans="1:3" ht="12.75">
      <c r="A36" s="2">
        <v>30</v>
      </c>
      <c r="B36" s="1">
        <f>A36*2.54</f>
        <v>76.2</v>
      </c>
      <c r="C36" s="2">
        <v>30</v>
      </c>
    </row>
    <row r="37" spans="1:3" ht="12.75">
      <c r="A37" s="2">
        <v>20</v>
      </c>
      <c r="B37" s="1">
        <f>A37*2.54</f>
        <v>50.8</v>
      </c>
      <c r="C37" s="2">
        <v>20</v>
      </c>
    </row>
    <row r="38" spans="1:3" ht="12.75">
      <c r="A38" s="2">
        <v>10</v>
      </c>
      <c r="B38" s="1">
        <f>A38*2.54</f>
        <v>25.4</v>
      </c>
      <c r="C38" s="2">
        <v>10</v>
      </c>
    </row>
    <row r="39" spans="1:3" ht="12.75">
      <c r="A39">
        <v>0</v>
      </c>
      <c r="B39" s="1">
        <f aca="true" t="shared" si="3" ref="B39:B45">A39/14.223343</f>
        <v>0</v>
      </c>
      <c r="C39">
        <v>0</v>
      </c>
    </row>
    <row r="40" spans="1:3" ht="12.75">
      <c r="A40">
        <v>5</v>
      </c>
      <c r="B40" s="1">
        <f t="shared" si="3"/>
        <v>0.3515347974101447</v>
      </c>
      <c r="C40">
        <v>5</v>
      </c>
    </row>
    <row r="41" spans="1:3" ht="12.75">
      <c r="A41">
        <v>10</v>
      </c>
      <c r="B41" s="1">
        <f t="shared" si="3"/>
        <v>0.7030695948202894</v>
      </c>
      <c r="C41">
        <v>10</v>
      </c>
    </row>
    <row r="42" spans="1:3" ht="12.75">
      <c r="A42">
        <v>15</v>
      </c>
      <c r="B42" s="1">
        <f t="shared" si="3"/>
        <v>1.0546043922304342</v>
      </c>
      <c r="C42">
        <v>15</v>
      </c>
    </row>
    <row r="43" spans="1:3" ht="12.75">
      <c r="A43">
        <v>20</v>
      </c>
      <c r="B43" s="1">
        <f t="shared" si="3"/>
        <v>1.4061391896405788</v>
      </c>
      <c r="C43">
        <v>20</v>
      </c>
    </row>
    <row r="44" spans="1:3" ht="12.75">
      <c r="A44">
        <v>25</v>
      </c>
      <c r="B44" s="1">
        <f t="shared" si="3"/>
        <v>1.7576739870507236</v>
      </c>
      <c r="C44">
        <v>25</v>
      </c>
    </row>
    <row r="45" spans="1:3" ht="12.75">
      <c r="A45">
        <v>30</v>
      </c>
      <c r="B45" s="1">
        <f t="shared" si="3"/>
        <v>2.1092087844608685</v>
      </c>
      <c r="C45">
        <v>30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27.421875" style="0" bestFit="1" customWidth="1"/>
    <col min="2" max="2" width="25.57421875" style="0" bestFit="1" customWidth="1"/>
    <col min="3" max="3" width="1.7109375" style="0" customWidth="1"/>
    <col min="4" max="4" width="13.28125" style="0" bestFit="1" customWidth="1"/>
    <col min="5" max="5" width="15.421875" style="0" bestFit="1" customWidth="1"/>
    <col min="6" max="6" width="33.00390625" style="2" bestFit="1" customWidth="1"/>
    <col min="7" max="7" width="3.140625" style="0" customWidth="1"/>
    <col min="8" max="8" width="4.28125" style="0" customWidth="1"/>
    <col min="9" max="9" width="20.00390625" style="0" bestFit="1" customWidth="1"/>
    <col min="10" max="10" width="19.57421875" style="0" bestFit="1" customWidth="1"/>
    <col min="11" max="11" width="23.421875" style="18" bestFit="1" customWidth="1"/>
    <col min="12" max="12" width="2.57421875" style="0" customWidth="1"/>
    <col min="13" max="13" width="8.7109375" style="0" bestFit="1" customWidth="1"/>
    <col min="14" max="14" width="9.28125" style="0" bestFit="1" customWidth="1"/>
    <col min="15" max="15" width="8.00390625" style="0" bestFit="1" customWidth="1"/>
  </cols>
  <sheetData>
    <row r="1" ht="12.75">
      <c r="A1" s="1" t="s">
        <v>51</v>
      </c>
    </row>
    <row r="2" ht="13.5" thickBot="1"/>
    <row r="3" spans="1:14" s="4" customFormat="1" ht="13.5" thickBot="1">
      <c r="A3" s="4" t="s">
        <v>30</v>
      </c>
      <c r="B3" s="4" t="s">
        <v>7</v>
      </c>
      <c r="D3" s="4" t="s">
        <v>3</v>
      </c>
      <c r="E3" s="4" t="s">
        <v>4</v>
      </c>
      <c r="F3" s="4" t="s">
        <v>8</v>
      </c>
      <c r="I3" s="39" t="s">
        <v>52</v>
      </c>
      <c r="J3" s="40" t="s">
        <v>53</v>
      </c>
      <c r="K3" s="41" t="s">
        <v>59</v>
      </c>
      <c r="L3" s="42"/>
      <c r="M3" s="40" t="s">
        <v>57</v>
      </c>
      <c r="N3" s="41" t="s">
        <v>56</v>
      </c>
    </row>
    <row r="4" spans="1:14" ht="12.75">
      <c r="A4" s="3">
        <v>-0.952</v>
      </c>
      <c r="B4">
        <v>-70</v>
      </c>
      <c r="D4" s="1">
        <f aca="true" t="shared" si="0" ref="D4:D13">A4*14.223343</f>
        <v>-13.540622535999999</v>
      </c>
      <c r="E4" s="1">
        <f aca="true" t="shared" si="1" ref="E4:E13">B4/2.54</f>
        <v>-27.559055118110237</v>
      </c>
      <c r="F4" s="2">
        <v>0.86</v>
      </c>
      <c r="H4" s="2"/>
      <c r="I4" s="35">
        <v>10</v>
      </c>
      <c r="J4" s="36">
        <f>(130.5*I4)+2660</f>
        <v>3965</v>
      </c>
      <c r="K4" s="47">
        <f>((M4*N4)/J4)-N4</f>
        <v>1608.1967213114758</v>
      </c>
      <c r="L4" s="43"/>
      <c r="M4" s="37">
        <v>5600</v>
      </c>
      <c r="N4" s="38">
        <v>3900</v>
      </c>
    </row>
    <row r="5" spans="1:14" ht="12.75">
      <c r="A5" s="3">
        <v>-0.476</v>
      </c>
      <c r="B5">
        <v>-35</v>
      </c>
      <c r="D5" s="1">
        <f t="shared" si="0"/>
        <v>-6.7703112679999995</v>
      </c>
      <c r="E5" s="1">
        <f t="shared" si="1"/>
        <v>-13.779527559055119</v>
      </c>
      <c r="F5" s="2">
        <v>1.73</v>
      </c>
      <c r="H5" s="2"/>
      <c r="I5" s="27">
        <v>10.5</v>
      </c>
      <c r="J5" s="24">
        <f aca="true" t="shared" si="2" ref="J5:J16">(130.5*I5)+2660</f>
        <v>4030.25</v>
      </c>
      <c r="K5" s="48">
        <f aca="true" t="shared" si="3" ref="K5:K16">((M5*N5)/J5)-N5</f>
        <v>1519.0186712983068</v>
      </c>
      <c r="L5" s="44"/>
      <c r="M5" s="23">
        <v>5600</v>
      </c>
      <c r="N5" s="28">
        <v>3900</v>
      </c>
    </row>
    <row r="6" spans="1:14" ht="12.75">
      <c r="A6">
        <v>0</v>
      </c>
      <c r="B6" s="1">
        <f aca="true" t="shared" si="4" ref="B6:B13">A6*73.56</f>
        <v>0</v>
      </c>
      <c r="C6" s="1"/>
      <c r="D6" s="1">
        <f t="shared" si="0"/>
        <v>0</v>
      </c>
      <c r="E6" s="1">
        <f t="shared" si="1"/>
        <v>0</v>
      </c>
      <c r="F6" s="2">
        <v>2.67</v>
      </c>
      <c r="H6" s="2"/>
      <c r="I6" s="27">
        <v>11</v>
      </c>
      <c r="J6" s="24">
        <f t="shared" si="2"/>
        <v>4095.5</v>
      </c>
      <c r="K6" s="48">
        <f t="shared" si="3"/>
        <v>1432.6822121841042</v>
      </c>
      <c r="L6" s="44"/>
      <c r="M6" s="23">
        <v>5600</v>
      </c>
      <c r="N6" s="28">
        <v>3900</v>
      </c>
    </row>
    <row r="7" spans="1:14" ht="12.75">
      <c r="A7">
        <v>0.25</v>
      </c>
      <c r="B7" s="1">
        <f t="shared" si="4"/>
        <v>18.39</v>
      </c>
      <c r="C7" s="1"/>
      <c r="D7" s="1">
        <f t="shared" si="0"/>
        <v>3.55583575</v>
      </c>
      <c r="E7" s="1">
        <f t="shared" si="1"/>
        <v>7.240157480314961</v>
      </c>
      <c r="F7" s="2">
        <v>3.12</v>
      </c>
      <c r="H7" s="2"/>
      <c r="I7" s="27">
        <v>11.5</v>
      </c>
      <c r="J7" s="24">
        <f t="shared" si="2"/>
        <v>4160.75</v>
      </c>
      <c r="K7" s="48">
        <f t="shared" si="3"/>
        <v>1349.0536561917925</v>
      </c>
      <c r="L7" s="44"/>
      <c r="M7" s="23">
        <v>5600</v>
      </c>
      <c r="N7" s="28">
        <v>3900</v>
      </c>
    </row>
    <row r="8" spans="1:14" ht="12.75">
      <c r="A8">
        <v>0.5</v>
      </c>
      <c r="B8" s="1">
        <f t="shared" si="4"/>
        <v>36.78</v>
      </c>
      <c r="C8" s="1"/>
      <c r="D8" s="1">
        <f t="shared" si="0"/>
        <v>7.1116715</v>
      </c>
      <c r="E8" s="1">
        <f t="shared" si="1"/>
        <v>14.480314960629922</v>
      </c>
      <c r="F8" s="2">
        <v>3.58</v>
      </c>
      <c r="H8" s="2"/>
      <c r="I8" s="27">
        <v>12</v>
      </c>
      <c r="J8" s="24">
        <f t="shared" si="2"/>
        <v>4226</v>
      </c>
      <c r="K8" s="48">
        <f t="shared" si="3"/>
        <v>1268.007572172267</v>
      </c>
      <c r="L8" s="44"/>
      <c r="M8" s="23">
        <v>5600</v>
      </c>
      <c r="N8" s="28">
        <v>3900</v>
      </c>
    </row>
    <row r="9" spans="1:14" ht="12.75">
      <c r="A9">
        <v>0.75</v>
      </c>
      <c r="B9" s="1">
        <f t="shared" si="4"/>
        <v>55.17</v>
      </c>
      <c r="C9" s="1"/>
      <c r="D9" s="1">
        <f t="shared" si="0"/>
        <v>10.66750725</v>
      </c>
      <c r="E9" s="1">
        <f t="shared" si="1"/>
        <v>21.72047244094488</v>
      </c>
      <c r="F9" s="2">
        <v>4.03</v>
      </c>
      <c r="H9" s="2"/>
      <c r="I9" s="27">
        <v>12.5</v>
      </c>
      <c r="J9" s="24">
        <f t="shared" si="2"/>
        <v>4291.25</v>
      </c>
      <c r="K9" s="48">
        <f t="shared" si="3"/>
        <v>1189.4261578794058</v>
      </c>
      <c r="L9" s="44"/>
      <c r="M9" s="23">
        <v>5600</v>
      </c>
      <c r="N9" s="28">
        <v>3900</v>
      </c>
    </row>
    <row r="10" spans="1:14" ht="12.75">
      <c r="A10">
        <v>1</v>
      </c>
      <c r="B10" s="1">
        <f t="shared" si="4"/>
        <v>73.56</v>
      </c>
      <c r="C10" s="1"/>
      <c r="D10" s="1">
        <f t="shared" si="0"/>
        <v>14.223343</v>
      </c>
      <c r="E10" s="1">
        <f t="shared" si="1"/>
        <v>28.960629921259844</v>
      </c>
      <c r="F10" s="2">
        <v>4.48</v>
      </c>
      <c r="H10" s="2"/>
      <c r="I10" s="27">
        <v>13</v>
      </c>
      <c r="J10" s="24">
        <f t="shared" si="2"/>
        <v>4356.5</v>
      </c>
      <c r="K10" s="48">
        <f t="shared" si="3"/>
        <v>1113.1986686560313</v>
      </c>
      <c r="L10" s="44"/>
      <c r="M10" s="23">
        <v>5600</v>
      </c>
      <c r="N10" s="28">
        <v>3900</v>
      </c>
    </row>
    <row r="11" spans="1:14" ht="12.75">
      <c r="A11">
        <v>1.22</v>
      </c>
      <c r="B11" s="1">
        <f t="shared" si="4"/>
        <v>89.7432</v>
      </c>
      <c r="C11" s="1"/>
      <c r="D11" s="1">
        <f t="shared" si="0"/>
        <v>17.35247846</v>
      </c>
      <c r="E11" s="1">
        <f t="shared" si="1"/>
        <v>35.331968503937006</v>
      </c>
      <c r="F11" s="2">
        <v>4.91</v>
      </c>
      <c r="H11" s="2"/>
      <c r="I11" s="27">
        <v>13.5</v>
      </c>
      <c r="J11" s="24">
        <f t="shared" si="2"/>
        <v>4421.75</v>
      </c>
      <c r="K11" s="48">
        <f t="shared" si="3"/>
        <v>1039.220896703794</v>
      </c>
      <c r="L11" s="44"/>
      <c r="M11" s="23">
        <v>5600</v>
      </c>
      <c r="N11" s="28">
        <v>3900</v>
      </c>
    </row>
    <row r="12" spans="1:14" ht="12.75">
      <c r="A12">
        <v>1.25</v>
      </c>
      <c r="B12" s="1">
        <f t="shared" si="4"/>
        <v>91.95</v>
      </c>
      <c r="C12" s="1"/>
      <c r="D12" s="1">
        <f t="shared" si="0"/>
        <v>17.77917875</v>
      </c>
      <c r="E12" s="1">
        <f t="shared" si="1"/>
        <v>36.20078740157481</v>
      </c>
      <c r="F12" s="2">
        <v>4.92</v>
      </c>
      <c r="H12" s="2"/>
      <c r="I12" s="29">
        <v>14</v>
      </c>
      <c r="J12" s="26">
        <f t="shared" si="2"/>
        <v>4487</v>
      </c>
      <c r="K12" s="49">
        <f t="shared" si="3"/>
        <v>967.3946957878316</v>
      </c>
      <c r="L12" s="45"/>
      <c r="M12" s="25">
        <v>5600</v>
      </c>
      <c r="N12" s="30">
        <v>3900</v>
      </c>
    </row>
    <row r="13" spans="1:14" ht="12.75">
      <c r="A13">
        <v>1.5</v>
      </c>
      <c r="B13" s="1">
        <f t="shared" si="4"/>
        <v>110.34</v>
      </c>
      <c r="D13" s="1">
        <f t="shared" si="0"/>
        <v>21.3350145</v>
      </c>
      <c r="E13" s="1">
        <f t="shared" si="1"/>
        <v>43.44094488188976</v>
      </c>
      <c r="F13" s="2">
        <v>4.92</v>
      </c>
      <c r="H13" s="2"/>
      <c r="I13" s="29">
        <v>14.5</v>
      </c>
      <c r="J13" s="26">
        <f t="shared" si="2"/>
        <v>4552.25</v>
      </c>
      <c r="K13" s="49">
        <f t="shared" si="3"/>
        <v>897.6275468175081</v>
      </c>
      <c r="L13" s="45"/>
      <c r="M13" s="25">
        <v>5600</v>
      </c>
      <c r="N13" s="30">
        <v>3900</v>
      </c>
    </row>
    <row r="14" spans="9:14" ht="12.75">
      <c r="I14" s="29">
        <v>15</v>
      </c>
      <c r="J14" s="26">
        <f t="shared" si="2"/>
        <v>4617.5</v>
      </c>
      <c r="K14" s="49">
        <f t="shared" si="3"/>
        <v>829.8321602598808</v>
      </c>
      <c r="L14" s="45"/>
      <c r="M14" s="25">
        <v>5600</v>
      </c>
      <c r="N14" s="30">
        <v>3900</v>
      </c>
    </row>
    <row r="15" spans="9:14" ht="12.75">
      <c r="I15" s="29">
        <v>15.5</v>
      </c>
      <c r="J15" s="26">
        <f t="shared" si="2"/>
        <v>4682.75</v>
      </c>
      <c r="K15" s="49">
        <f t="shared" si="3"/>
        <v>763.9261117932838</v>
      </c>
      <c r="L15" s="45"/>
      <c r="M15" s="25">
        <v>5600</v>
      </c>
      <c r="N15" s="30">
        <v>3900</v>
      </c>
    </row>
    <row r="16" spans="1:14" ht="13.5" thickBot="1">
      <c r="A16" s="7" t="s">
        <v>17</v>
      </c>
      <c r="B16" s="7">
        <f>((F10-F5)/(D10-D5))*1000</f>
        <v>130.99196380459324</v>
      </c>
      <c r="F16" s="2" t="s">
        <v>50</v>
      </c>
      <c r="I16" s="31">
        <v>16</v>
      </c>
      <c r="J16" s="32">
        <f t="shared" si="2"/>
        <v>4748</v>
      </c>
      <c r="K16" s="50">
        <f t="shared" si="3"/>
        <v>699.8315080033699</v>
      </c>
      <c r="L16" s="46"/>
      <c r="M16" s="33">
        <v>5600</v>
      </c>
      <c r="N16" s="34">
        <v>3900</v>
      </c>
    </row>
    <row r="22" spans="9:10" ht="12.75">
      <c r="I22" t="s">
        <v>54</v>
      </c>
      <c r="J22">
        <v>1000</v>
      </c>
    </row>
    <row r="23" spans="9:10" ht="12.75">
      <c r="I23" t="s">
        <v>55</v>
      </c>
      <c r="J23">
        <v>680</v>
      </c>
    </row>
    <row r="24" spans="9:10" ht="12.75">
      <c r="I24" t="s">
        <v>56</v>
      </c>
      <c r="J24">
        <v>3900</v>
      </c>
    </row>
    <row r="25" spans="9:10" ht="12.75">
      <c r="I25" t="s">
        <v>57</v>
      </c>
      <c r="J25">
        <v>5600</v>
      </c>
    </row>
    <row r="26" spans="9:10" ht="12.75">
      <c r="I26" s="20" t="s">
        <v>58</v>
      </c>
      <c r="J26" s="21">
        <f>J25*J24/(J24+J22+J23)</f>
        <v>3913.978494623656</v>
      </c>
    </row>
    <row r="30" spans="9:10" ht="12.75">
      <c r="I30" t="s">
        <v>54</v>
      </c>
      <c r="J30">
        <v>1000</v>
      </c>
    </row>
    <row r="31" spans="9:10" ht="12.75">
      <c r="I31" s="20" t="s">
        <v>55</v>
      </c>
      <c r="J31" s="20">
        <f>(((J33*J32)/J34)-J32)-1000</f>
        <v>7.865168539326078</v>
      </c>
    </row>
    <row r="32" spans="9:10" ht="12.75">
      <c r="I32" t="s">
        <v>56</v>
      </c>
      <c r="J32">
        <v>3900</v>
      </c>
    </row>
    <row r="33" spans="9:10" ht="12.75">
      <c r="I33" t="s">
        <v>57</v>
      </c>
      <c r="J33">
        <v>5600</v>
      </c>
    </row>
    <row r="34" spans="9:10" ht="12.75">
      <c r="I34" s="2" t="s">
        <v>58</v>
      </c>
      <c r="J34" s="22">
        <v>4450</v>
      </c>
    </row>
    <row r="38" spans="6:11" s="5" customFormat="1" ht="12.75">
      <c r="F38" s="6"/>
      <c r="K38" s="19"/>
    </row>
    <row r="65" spans="1:4" ht="12.75">
      <c r="A65" s="4" t="s">
        <v>6</v>
      </c>
      <c r="B65" s="4" t="s">
        <v>5</v>
      </c>
      <c r="C65" s="4"/>
      <c r="D65" s="4" t="s">
        <v>6</v>
      </c>
    </row>
    <row r="66" spans="1:4" ht="12.75">
      <c r="A66" s="2">
        <v>30</v>
      </c>
      <c r="B66" s="1">
        <f>A66*2.54</f>
        <v>76.2</v>
      </c>
      <c r="C66" s="1"/>
      <c r="D66" s="2">
        <v>30</v>
      </c>
    </row>
    <row r="67" spans="1:4" ht="12.75">
      <c r="A67" s="2">
        <v>20</v>
      </c>
      <c r="B67" s="1">
        <f>A67*2.54</f>
        <v>50.8</v>
      </c>
      <c r="C67" s="1"/>
      <c r="D67" s="2">
        <v>20</v>
      </c>
    </row>
    <row r="68" spans="1:4" ht="12.75">
      <c r="A68" s="2">
        <v>10</v>
      </c>
      <c r="B68" s="1">
        <f>A68*2.54</f>
        <v>25.4</v>
      </c>
      <c r="C68" s="1"/>
      <c r="D68" s="2">
        <v>10</v>
      </c>
    </row>
    <row r="69" spans="1:4" ht="12.75">
      <c r="A69">
        <v>0</v>
      </c>
      <c r="B69" s="1">
        <f aca="true" t="shared" si="5" ref="B69:B75">A69/14.223343</f>
        <v>0</v>
      </c>
      <c r="C69" s="1"/>
      <c r="D69">
        <v>0</v>
      </c>
    </row>
    <row r="70" spans="1:4" ht="12.75">
      <c r="A70">
        <v>5</v>
      </c>
      <c r="B70" s="1">
        <f t="shared" si="5"/>
        <v>0.3515347974101447</v>
      </c>
      <c r="C70" s="1"/>
      <c r="D70">
        <v>5</v>
      </c>
    </row>
    <row r="71" spans="1:4" ht="12.75">
      <c r="A71">
        <v>10</v>
      </c>
      <c r="B71" s="1">
        <f t="shared" si="5"/>
        <v>0.7030695948202894</v>
      </c>
      <c r="C71" s="1"/>
      <c r="D71">
        <v>10</v>
      </c>
    </row>
    <row r="72" spans="1:4" ht="12.75">
      <c r="A72">
        <v>15</v>
      </c>
      <c r="B72" s="1">
        <f t="shared" si="5"/>
        <v>1.0546043922304342</v>
      </c>
      <c r="C72" s="1"/>
      <c r="D72">
        <v>15</v>
      </c>
    </row>
    <row r="73" spans="1:4" ht="12.75">
      <c r="A73">
        <v>20</v>
      </c>
      <c r="B73" s="1">
        <f t="shared" si="5"/>
        <v>1.4061391896405788</v>
      </c>
      <c r="C73" s="1"/>
      <c r="D73">
        <v>20</v>
      </c>
    </row>
    <row r="74" spans="1:4" ht="12.75">
      <c r="A74">
        <v>25</v>
      </c>
      <c r="B74" s="1">
        <f t="shared" si="5"/>
        <v>1.7576739870507236</v>
      </c>
      <c r="C74" s="1"/>
      <c r="D74">
        <v>25</v>
      </c>
    </row>
    <row r="75" spans="1:4" ht="12.75">
      <c r="A75">
        <v>30</v>
      </c>
      <c r="B75" s="1">
        <f t="shared" si="5"/>
        <v>2.1092087844608685</v>
      </c>
      <c r="C75" s="1"/>
      <c r="D75">
        <v>30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H3" sqref="H3:I7"/>
    </sheetView>
  </sheetViews>
  <sheetFormatPr defaultColWidth="9.140625" defaultRowHeight="12.75"/>
  <cols>
    <col min="1" max="1" width="18.421875" style="0" bestFit="1" customWidth="1"/>
    <col min="2" max="2" width="17.28125" style="0" bestFit="1" customWidth="1"/>
    <col min="3" max="3" width="13.28125" style="0" bestFit="1" customWidth="1"/>
    <col min="4" max="4" width="15.421875" style="0" bestFit="1" customWidth="1"/>
    <col min="5" max="5" width="18.00390625" style="2" bestFit="1" customWidth="1"/>
    <col min="6" max="6" width="19.8515625" style="0" bestFit="1" customWidth="1"/>
    <col min="8" max="8" width="9.7109375" style="0" bestFit="1" customWidth="1"/>
    <col min="9" max="9" width="6.28125" style="0" customWidth="1"/>
  </cols>
  <sheetData>
    <row r="1" spans="1:9" s="4" customFormat="1" ht="12.75">
      <c r="A1" s="4" t="s">
        <v>28</v>
      </c>
      <c r="B1" s="4" t="s">
        <v>2</v>
      </c>
      <c r="C1" s="4" t="s">
        <v>3</v>
      </c>
      <c r="D1" s="4" t="s">
        <v>4</v>
      </c>
      <c r="E1" s="4" t="s">
        <v>32</v>
      </c>
      <c r="F1" s="4" t="s">
        <v>0</v>
      </c>
      <c r="H1" s="7" t="s">
        <v>1</v>
      </c>
      <c r="I1" s="7">
        <f>((F9-F2)/(C9-C2))</f>
        <v>81.16258213669911</v>
      </c>
    </row>
    <row r="2" spans="1:6" ht="12.75">
      <c r="A2" s="3">
        <v>-0.952</v>
      </c>
      <c r="B2">
        <v>-70</v>
      </c>
      <c r="C2" s="1">
        <f aca="true" t="shared" si="0" ref="C2:C9">A2*14.223343</f>
        <v>-13.540622535999999</v>
      </c>
      <c r="D2" s="1">
        <f aca="true" t="shared" si="1" ref="D2:D9">B2/2.54</f>
        <v>-27.559055118110237</v>
      </c>
      <c r="E2" s="1">
        <f>A2*98.0665+100</f>
        <v>6.640692000000001</v>
      </c>
      <c r="F2" s="2">
        <v>545</v>
      </c>
    </row>
    <row r="3" spans="1:9" ht="12.75">
      <c r="A3" s="3">
        <v>-0.476</v>
      </c>
      <c r="B3">
        <v>-35</v>
      </c>
      <c r="C3" s="1">
        <f t="shared" si="0"/>
        <v>-6.7703112679999995</v>
      </c>
      <c r="D3" s="1">
        <f t="shared" si="1"/>
        <v>-13.779527559055119</v>
      </c>
      <c r="E3" s="1">
        <f aca="true" t="shared" si="2" ref="E3:E9">A3*98.0665+100</f>
        <v>53.320346</v>
      </c>
      <c r="F3" s="2">
        <v>1103</v>
      </c>
      <c r="H3" s="14" t="s">
        <v>33</v>
      </c>
      <c r="I3" s="15" t="s">
        <v>34</v>
      </c>
    </row>
    <row r="4" spans="1:9" ht="12.75">
      <c r="A4">
        <v>0</v>
      </c>
      <c r="B4" s="1">
        <f aca="true" t="shared" si="3" ref="B4:B9">A4*73.56</f>
        <v>0</v>
      </c>
      <c r="C4" s="1">
        <f t="shared" si="0"/>
        <v>0</v>
      </c>
      <c r="D4" s="1">
        <f t="shared" si="1"/>
        <v>0</v>
      </c>
      <c r="E4" s="1">
        <f t="shared" si="2"/>
        <v>100</v>
      </c>
      <c r="F4" s="2">
        <v>1641</v>
      </c>
      <c r="H4" s="16">
        <v>-0.9</v>
      </c>
      <c r="I4" s="16">
        <f>H4*98.0665+100</f>
        <v>11.74015</v>
      </c>
    </row>
    <row r="5" spans="1:9" ht="12.75">
      <c r="A5">
        <v>0.5</v>
      </c>
      <c r="B5" s="1">
        <f t="shared" si="3"/>
        <v>36.78</v>
      </c>
      <c r="C5" s="1">
        <f t="shared" si="0"/>
        <v>7.1116715</v>
      </c>
      <c r="D5" s="1">
        <f t="shared" si="1"/>
        <v>14.480314960629922</v>
      </c>
      <c r="E5" s="1">
        <f t="shared" si="2"/>
        <v>149.03325</v>
      </c>
      <c r="F5" s="2">
        <v>2219</v>
      </c>
      <c r="H5" s="16"/>
      <c r="I5" s="16"/>
    </row>
    <row r="6" spans="1:9" ht="12.75">
      <c r="A6">
        <v>1</v>
      </c>
      <c r="B6" s="1">
        <f t="shared" si="3"/>
        <v>73.56</v>
      </c>
      <c r="C6" s="1">
        <f t="shared" si="0"/>
        <v>14.223343</v>
      </c>
      <c r="D6" s="1">
        <f t="shared" si="1"/>
        <v>28.960629921259844</v>
      </c>
      <c r="E6" s="1">
        <f t="shared" si="2"/>
        <v>198.06650000000002</v>
      </c>
      <c r="F6" s="2">
        <v>2796</v>
      </c>
      <c r="H6" s="14" t="s">
        <v>34</v>
      </c>
      <c r="I6" s="15" t="s">
        <v>33</v>
      </c>
    </row>
    <row r="7" spans="1:9" ht="12.75">
      <c r="A7">
        <v>1.5</v>
      </c>
      <c r="B7" s="1">
        <f t="shared" si="3"/>
        <v>110.34</v>
      </c>
      <c r="C7" s="1">
        <f t="shared" si="0"/>
        <v>21.3350145</v>
      </c>
      <c r="D7" s="1">
        <f t="shared" si="1"/>
        <v>43.44094488188976</v>
      </c>
      <c r="E7" s="1">
        <f t="shared" si="2"/>
        <v>247.09975</v>
      </c>
      <c r="F7" s="2">
        <v>3370</v>
      </c>
      <c r="H7" s="16">
        <v>11.74</v>
      </c>
      <c r="I7" s="16">
        <f>(H7-100)/98.0665</f>
        <v>-0.9000015295743194</v>
      </c>
    </row>
    <row r="8" spans="1:6" ht="12.75">
      <c r="A8">
        <v>2</v>
      </c>
      <c r="B8" s="1">
        <f t="shared" si="3"/>
        <v>147.12</v>
      </c>
      <c r="C8" s="1">
        <f t="shared" si="0"/>
        <v>28.446686</v>
      </c>
      <c r="D8" s="1">
        <f t="shared" si="1"/>
        <v>57.92125984251969</v>
      </c>
      <c r="E8" s="1">
        <f t="shared" si="2"/>
        <v>296.13300000000004</v>
      </c>
      <c r="F8" s="2">
        <v>3950</v>
      </c>
    </row>
    <row r="9" spans="1:6" ht="12.75">
      <c r="A9">
        <v>2.5</v>
      </c>
      <c r="B9" s="1">
        <f t="shared" si="3"/>
        <v>183.9</v>
      </c>
      <c r="C9" s="1">
        <f t="shared" si="0"/>
        <v>35.5583575</v>
      </c>
      <c r="D9" s="1">
        <f t="shared" si="1"/>
        <v>72.40157480314961</v>
      </c>
      <c r="E9" s="1">
        <f t="shared" si="2"/>
        <v>345.16625</v>
      </c>
      <c r="F9" s="2">
        <v>4530</v>
      </c>
    </row>
    <row r="35" spans="1:5" s="5" customFormat="1" ht="12.75">
      <c r="A35" s="4" t="s">
        <v>6</v>
      </c>
      <c r="B35" s="4" t="s">
        <v>5</v>
      </c>
      <c r="C35" s="4" t="s">
        <v>6</v>
      </c>
      <c r="E35" s="6"/>
    </row>
    <row r="36" spans="1:3" ht="12.75">
      <c r="A36" s="2">
        <v>30</v>
      </c>
      <c r="B36" s="1">
        <f>A36*2.54</f>
        <v>76.2</v>
      </c>
      <c r="C36" s="2">
        <v>30</v>
      </c>
    </row>
    <row r="37" spans="1:3" ht="12.75">
      <c r="A37" s="2">
        <v>20</v>
      </c>
      <c r="B37" s="1">
        <f>A37*2.54</f>
        <v>50.8</v>
      </c>
      <c r="C37" s="2">
        <v>20</v>
      </c>
    </row>
    <row r="38" spans="1:3" ht="12.75">
      <c r="A38" s="2">
        <v>10</v>
      </c>
      <c r="B38" s="1">
        <f>A38*2.54</f>
        <v>25.4</v>
      </c>
      <c r="C38" s="2">
        <v>10</v>
      </c>
    </row>
    <row r="39" spans="1:3" ht="12.75">
      <c r="A39">
        <v>0</v>
      </c>
      <c r="B39" s="1">
        <f aca="true" t="shared" si="4" ref="B39:B45">A39/14.223343</f>
        <v>0</v>
      </c>
      <c r="C39">
        <v>0</v>
      </c>
    </row>
    <row r="40" spans="1:3" ht="12.75">
      <c r="A40">
        <v>5</v>
      </c>
      <c r="B40" s="1">
        <f t="shared" si="4"/>
        <v>0.3515347974101447</v>
      </c>
      <c r="C40">
        <v>5</v>
      </c>
    </row>
    <row r="41" spans="1:3" ht="12.75">
      <c r="A41">
        <v>10</v>
      </c>
      <c r="B41" s="1">
        <f t="shared" si="4"/>
        <v>0.7030695948202894</v>
      </c>
      <c r="C41">
        <v>10</v>
      </c>
    </row>
    <row r="42" spans="1:3" ht="12.75">
      <c r="A42">
        <v>15</v>
      </c>
      <c r="B42" s="1">
        <f t="shared" si="4"/>
        <v>1.0546043922304342</v>
      </c>
      <c r="C42">
        <v>15</v>
      </c>
    </row>
    <row r="43" spans="1:3" ht="12.75">
      <c r="A43">
        <v>20</v>
      </c>
      <c r="B43" s="1">
        <f t="shared" si="4"/>
        <v>1.4061391896405788</v>
      </c>
      <c r="C43">
        <v>20</v>
      </c>
    </row>
    <row r="44" spans="1:3" ht="12.75">
      <c r="A44">
        <v>25</v>
      </c>
      <c r="B44" s="1">
        <f t="shared" si="4"/>
        <v>1.7576739870507236</v>
      </c>
      <c r="C44">
        <v>25</v>
      </c>
    </row>
    <row r="45" spans="1:3" ht="12.75">
      <c r="A45">
        <v>30</v>
      </c>
      <c r="B45" s="1">
        <f t="shared" si="4"/>
        <v>2.1092087844608685</v>
      </c>
      <c r="C45">
        <v>30</v>
      </c>
    </row>
  </sheetData>
  <sheetProtection/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9.421875" style="0" customWidth="1"/>
    <col min="2" max="2" width="28.140625" style="0" bestFit="1" customWidth="1"/>
    <col min="3" max="3" width="15.7109375" style="0" bestFit="1" customWidth="1"/>
    <col min="4" max="4" width="15.421875" style="0" hidden="1" customWidth="1"/>
    <col min="5" max="5" width="28.00390625" style="2" bestFit="1" customWidth="1"/>
    <col min="6" max="6" width="3.140625" style="0" customWidth="1"/>
    <col min="7" max="7" width="9.7109375" style="0" bestFit="1" customWidth="1"/>
    <col min="8" max="8" width="4.28125" style="0" customWidth="1"/>
  </cols>
  <sheetData>
    <row r="1" ht="12.75">
      <c r="A1" s="1" t="s">
        <v>15</v>
      </c>
    </row>
    <row r="3" spans="1:5" s="4" customFormat="1" ht="12.75">
      <c r="A3" s="4" t="s">
        <v>30</v>
      </c>
      <c r="B3" s="4" t="s">
        <v>7</v>
      </c>
      <c r="C3" s="4" t="s">
        <v>3</v>
      </c>
      <c r="D3" s="4" t="s">
        <v>4</v>
      </c>
      <c r="E3" s="4" t="s">
        <v>16</v>
      </c>
    </row>
    <row r="4" spans="1:7" ht="12.75">
      <c r="A4" s="9">
        <v>-0.952</v>
      </c>
      <c r="B4" s="9">
        <f>A4*73.56</f>
        <v>-70.02912</v>
      </c>
      <c r="C4" s="9">
        <f aca="true" t="shared" si="0" ref="C4:C10">A4*14.223343</f>
        <v>-13.540622535999999</v>
      </c>
      <c r="D4" s="9">
        <f aca="true" t="shared" si="1" ref="D4:D10">B4/2.54</f>
        <v>-27.570519685039372</v>
      </c>
      <c r="E4" s="10">
        <v>0.76</v>
      </c>
      <c r="G4" s="2"/>
    </row>
    <row r="5" spans="1:7" ht="12.75">
      <c r="A5" s="9">
        <v>-0.476</v>
      </c>
      <c r="B5" s="9">
        <v>-35</v>
      </c>
      <c r="C5" s="9">
        <f t="shared" si="0"/>
        <v>-6.7703112679999995</v>
      </c>
      <c r="D5" s="9">
        <f t="shared" si="1"/>
        <v>-13.779527559055119</v>
      </c>
      <c r="E5" s="10">
        <v>2.18</v>
      </c>
      <c r="G5" s="2"/>
    </row>
    <row r="6" spans="1:7" ht="12.75">
      <c r="A6" s="8">
        <v>0</v>
      </c>
      <c r="B6" s="9">
        <f>A6*73.56</f>
        <v>0</v>
      </c>
      <c r="C6" s="9">
        <f t="shared" si="0"/>
        <v>0</v>
      </c>
      <c r="D6" s="9">
        <f t="shared" si="1"/>
        <v>0</v>
      </c>
      <c r="E6" s="10">
        <v>3.67</v>
      </c>
      <c r="G6" s="2"/>
    </row>
    <row r="7" spans="1:7" ht="12.75">
      <c r="A7" s="8">
        <v>0.25</v>
      </c>
      <c r="B7" s="9">
        <f>A7*73.56</f>
        <v>18.39</v>
      </c>
      <c r="C7" s="9">
        <f t="shared" si="0"/>
        <v>3.55583575</v>
      </c>
      <c r="D7" s="9">
        <f t="shared" si="1"/>
        <v>7.240157480314961</v>
      </c>
      <c r="E7" s="10">
        <v>4.39</v>
      </c>
      <c r="G7" s="2"/>
    </row>
    <row r="8" spans="1:7" ht="12.75">
      <c r="A8" s="8">
        <v>0.4</v>
      </c>
      <c r="B8" s="9">
        <f>A8*73.56</f>
        <v>29.424000000000003</v>
      </c>
      <c r="C8" s="9">
        <f t="shared" si="0"/>
        <v>5.689337200000001</v>
      </c>
      <c r="D8" s="9">
        <f t="shared" si="1"/>
        <v>11.584251968503938</v>
      </c>
      <c r="E8" s="10">
        <v>4.84</v>
      </c>
      <c r="G8" s="2"/>
    </row>
    <row r="9" spans="1:7" ht="12.75">
      <c r="A9" s="8">
        <v>0.5</v>
      </c>
      <c r="B9" s="9">
        <f>A9*73.56</f>
        <v>36.78</v>
      </c>
      <c r="C9" s="9">
        <f t="shared" si="0"/>
        <v>7.1116715</v>
      </c>
      <c r="D9" s="9">
        <f t="shared" si="1"/>
        <v>14.480314960629922</v>
      </c>
      <c r="E9" s="10">
        <v>4.96</v>
      </c>
      <c r="G9" s="2"/>
    </row>
    <row r="10" spans="1:5" ht="12.75">
      <c r="A10" s="8">
        <v>1</v>
      </c>
      <c r="B10" s="9">
        <f>A10*73.56</f>
        <v>73.56</v>
      </c>
      <c r="C10" s="9">
        <f t="shared" si="0"/>
        <v>14.223343</v>
      </c>
      <c r="D10" s="9">
        <f t="shared" si="1"/>
        <v>28.960629921259844</v>
      </c>
      <c r="E10" s="10">
        <v>4.96</v>
      </c>
    </row>
    <row r="12" spans="1:2" ht="12.75">
      <c r="A12" s="7" t="s">
        <v>17</v>
      </c>
      <c r="B12" s="7">
        <f>((E8-E5)/(C8-C5))*1000</f>
        <v>213.48916920342117</v>
      </c>
    </row>
    <row r="34" s="5" customFormat="1" ht="12.75">
      <c r="E34" s="6"/>
    </row>
    <row r="61" spans="1:3" ht="12.75">
      <c r="A61" s="4" t="s">
        <v>6</v>
      </c>
      <c r="B61" s="4" t="s">
        <v>5</v>
      </c>
      <c r="C61" s="4" t="s">
        <v>6</v>
      </c>
    </row>
    <row r="62" spans="1:3" ht="12.75">
      <c r="A62" s="2">
        <v>30</v>
      </c>
      <c r="B62" s="1">
        <f>A62*2.54</f>
        <v>76.2</v>
      </c>
      <c r="C62" s="2">
        <v>30</v>
      </c>
    </row>
    <row r="63" spans="1:3" ht="12.75">
      <c r="A63" s="2">
        <v>20</v>
      </c>
      <c r="B63" s="1">
        <f>A63*2.54</f>
        <v>50.8</v>
      </c>
      <c r="C63" s="2">
        <v>20</v>
      </c>
    </row>
    <row r="64" spans="1:3" ht="12.75">
      <c r="A64" s="2">
        <v>10</v>
      </c>
      <c r="B64" s="1">
        <f>A64*2.54</f>
        <v>25.4</v>
      </c>
      <c r="C64" s="2">
        <v>10</v>
      </c>
    </row>
    <row r="65" spans="1:3" ht="12.75">
      <c r="A65">
        <v>0</v>
      </c>
      <c r="B65" s="1">
        <f aca="true" t="shared" si="2" ref="B65:B71">A65/14.223343</f>
        <v>0</v>
      </c>
      <c r="C65">
        <v>0</v>
      </c>
    </row>
    <row r="66" spans="1:3" ht="12.75">
      <c r="A66">
        <v>5</v>
      </c>
      <c r="B66" s="1">
        <f t="shared" si="2"/>
        <v>0.3515347974101447</v>
      </c>
      <c r="C66">
        <v>5</v>
      </c>
    </row>
    <row r="67" spans="1:3" ht="12.75">
      <c r="A67">
        <v>10</v>
      </c>
      <c r="B67" s="1">
        <f t="shared" si="2"/>
        <v>0.7030695948202894</v>
      </c>
      <c r="C67">
        <v>10</v>
      </c>
    </row>
    <row r="68" spans="1:3" ht="12.75">
      <c r="A68">
        <v>15</v>
      </c>
      <c r="B68" s="1">
        <f t="shared" si="2"/>
        <v>1.0546043922304342</v>
      </c>
      <c r="C68">
        <v>15</v>
      </c>
    </row>
    <row r="69" spans="1:3" ht="12.75">
      <c r="A69">
        <v>20</v>
      </c>
      <c r="B69" s="1">
        <f t="shared" si="2"/>
        <v>1.4061391896405788</v>
      </c>
      <c r="C69">
        <v>20</v>
      </c>
    </row>
    <row r="70" spans="1:3" ht="12.75">
      <c r="A70">
        <v>25</v>
      </c>
      <c r="B70" s="1">
        <f t="shared" si="2"/>
        <v>1.7576739870507236</v>
      </c>
      <c r="C70">
        <v>25</v>
      </c>
    </row>
    <row r="71" spans="1:3" ht="12.75">
      <c r="A71">
        <v>30</v>
      </c>
      <c r="B71" s="1">
        <f t="shared" si="2"/>
        <v>2.1092087844608685</v>
      </c>
      <c r="C71">
        <v>30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27.421875" style="0" bestFit="1" customWidth="1"/>
    <col min="2" max="2" width="25.57421875" style="0" bestFit="1" customWidth="1"/>
    <col min="3" max="3" width="1.7109375" style="0" customWidth="1"/>
    <col min="4" max="4" width="13.28125" style="0" bestFit="1" customWidth="1"/>
    <col min="5" max="5" width="15.421875" style="0" bestFit="1" customWidth="1"/>
    <col min="6" max="6" width="33.00390625" style="2" bestFit="1" customWidth="1"/>
    <col min="7" max="7" width="3.140625" style="0" customWidth="1"/>
    <col min="8" max="8" width="9.7109375" style="0" bestFit="1" customWidth="1"/>
    <col min="9" max="9" width="4.28125" style="0" customWidth="1"/>
  </cols>
  <sheetData>
    <row r="1" ht="12.75">
      <c r="A1" s="1" t="s">
        <v>14</v>
      </c>
    </row>
    <row r="3" spans="1:6" s="4" customFormat="1" ht="12.75">
      <c r="A3" s="4" t="s">
        <v>30</v>
      </c>
      <c r="B3" s="4" t="s">
        <v>7</v>
      </c>
      <c r="D3" s="4" t="s">
        <v>3</v>
      </c>
      <c r="E3" s="4" t="s">
        <v>4</v>
      </c>
      <c r="F3" s="4" t="s">
        <v>8</v>
      </c>
    </row>
    <row r="4" spans="1:8" ht="12.75">
      <c r="A4" s="3">
        <v>-0.952</v>
      </c>
      <c r="B4">
        <v>-70</v>
      </c>
      <c r="D4" s="1">
        <f aca="true" t="shared" si="0" ref="D4:D13">A4*14.223343</f>
        <v>-13.540622535999999</v>
      </c>
      <c r="E4" s="1">
        <f aca="true" t="shared" si="1" ref="E4:E13">B4/2.54</f>
        <v>-27.559055118110237</v>
      </c>
      <c r="F4" s="2">
        <v>0.86</v>
      </c>
      <c r="H4" s="2"/>
    </row>
    <row r="5" spans="1:8" ht="12.75">
      <c r="A5" s="3">
        <v>-0.476</v>
      </c>
      <c r="B5">
        <v>-35</v>
      </c>
      <c r="D5" s="1">
        <f t="shared" si="0"/>
        <v>-6.7703112679999995</v>
      </c>
      <c r="E5" s="1">
        <f t="shared" si="1"/>
        <v>-13.779527559055119</v>
      </c>
      <c r="F5" s="2">
        <v>1.73</v>
      </c>
      <c r="H5" s="2"/>
    </row>
    <row r="6" spans="1:8" ht="12.75">
      <c r="A6">
        <v>0</v>
      </c>
      <c r="B6" s="1">
        <f aca="true" t="shared" si="2" ref="B6:B13">A6*73.56</f>
        <v>0</v>
      </c>
      <c r="C6" s="1"/>
      <c r="D6" s="1">
        <f t="shared" si="0"/>
        <v>0</v>
      </c>
      <c r="E6" s="1">
        <f t="shared" si="1"/>
        <v>0</v>
      </c>
      <c r="F6" s="2">
        <v>2.67</v>
      </c>
      <c r="H6" s="2"/>
    </row>
    <row r="7" spans="1:8" ht="12.75">
      <c r="A7">
        <v>0.25</v>
      </c>
      <c r="B7" s="1">
        <f t="shared" si="2"/>
        <v>18.39</v>
      </c>
      <c r="C7" s="1"/>
      <c r="D7" s="1">
        <f t="shared" si="0"/>
        <v>3.55583575</v>
      </c>
      <c r="E7" s="1">
        <f t="shared" si="1"/>
        <v>7.240157480314961</v>
      </c>
      <c r="F7" s="2">
        <v>3.12</v>
      </c>
      <c r="H7" s="2"/>
    </row>
    <row r="8" spans="1:8" ht="12.75">
      <c r="A8">
        <v>0.5</v>
      </c>
      <c r="B8" s="1">
        <f t="shared" si="2"/>
        <v>36.78</v>
      </c>
      <c r="C8" s="1"/>
      <c r="D8" s="1">
        <f t="shared" si="0"/>
        <v>7.1116715</v>
      </c>
      <c r="E8" s="1">
        <f t="shared" si="1"/>
        <v>14.480314960629922</v>
      </c>
      <c r="F8" s="2">
        <v>3.58</v>
      </c>
      <c r="H8" s="2"/>
    </row>
    <row r="9" spans="1:8" ht="12.75">
      <c r="A9">
        <v>0.75</v>
      </c>
      <c r="B9" s="1">
        <f t="shared" si="2"/>
        <v>55.17</v>
      </c>
      <c r="C9" s="1"/>
      <c r="D9" s="1">
        <f t="shared" si="0"/>
        <v>10.66750725</v>
      </c>
      <c r="E9" s="1">
        <f t="shared" si="1"/>
        <v>21.72047244094488</v>
      </c>
      <c r="F9" s="2">
        <v>4.03</v>
      </c>
      <c r="H9" s="2"/>
    </row>
    <row r="10" spans="1:8" ht="12.75">
      <c r="A10">
        <v>1</v>
      </c>
      <c r="B10" s="1">
        <f t="shared" si="2"/>
        <v>73.56</v>
      </c>
      <c r="C10" s="1"/>
      <c r="D10" s="1">
        <f t="shared" si="0"/>
        <v>14.223343</v>
      </c>
      <c r="E10" s="1">
        <f t="shared" si="1"/>
        <v>28.960629921259844</v>
      </c>
      <c r="F10" s="2">
        <v>4.48</v>
      </c>
      <c r="H10" s="2"/>
    </row>
    <row r="11" spans="1:8" ht="12.75">
      <c r="A11">
        <v>1.22</v>
      </c>
      <c r="B11" s="1">
        <f t="shared" si="2"/>
        <v>89.7432</v>
      </c>
      <c r="C11" s="1"/>
      <c r="D11" s="1">
        <f t="shared" si="0"/>
        <v>17.35247846</v>
      </c>
      <c r="E11" s="1">
        <f t="shared" si="1"/>
        <v>35.331968503937006</v>
      </c>
      <c r="F11" s="2">
        <v>4.91</v>
      </c>
      <c r="H11" s="2"/>
    </row>
    <row r="12" spans="1:8" ht="12.75">
      <c r="A12">
        <v>1.25</v>
      </c>
      <c r="B12" s="1">
        <f t="shared" si="2"/>
        <v>91.95</v>
      </c>
      <c r="C12" s="1"/>
      <c r="D12" s="1">
        <f t="shared" si="0"/>
        <v>17.77917875</v>
      </c>
      <c r="E12" s="1">
        <f t="shared" si="1"/>
        <v>36.20078740157481</v>
      </c>
      <c r="F12" s="2">
        <v>4.92</v>
      </c>
      <c r="H12" s="2"/>
    </row>
    <row r="13" spans="1:8" ht="12.75">
      <c r="A13">
        <v>1.5</v>
      </c>
      <c r="B13" s="1">
        <f t="shared" si="2"/>
        <v>110.34</v>
      </c>
      <c r="D13" s="1">
        <f t="shared" si="0"/>
        <v>21.3350145</v>
      </c>
      <c r="E13" s="1">
        <f t="shared" si="1"/>
        <v>43.44094488188976</v>
      </c>
      <c r="F13" s="2">
        <v>4.92</v>
      </c>
      <c r="H13" s="2"/>
    </row>
    <row r="15" ht="12.75">
      <c r="L15" t="s">
        <v>60</v>
      </c>
    </row>
    <row r="16" spans="1:8" ht="12.75">
      <c r="A16" s="7" t="s">
        <v>17</v>
      </c>
      <c r="B16" s="7">
        <f>((F10-F5)/(D10-D5))*1000</f>
        <v>130.99196380459324</v>
      </c>
      <c r="F16" s="2" t="s">
        <v>50</v>
      </c>
      <c r="H16">
        <f>(3900-2660)/130.5</f>
        <v>9.50191570881226</v>
      </c>
    </row>
    <row r="17" ht="12.75">
      <c r="L17" t="s">
        <v>61</v>
      </c>
    </row>
    <row r="18" ht="12.75">
      <c r="L18" t="s">
        <v>62</v>
      </c>
    </row>
    <row r="21" spans="12:13" ht="12.75">
      <c r="L21">
        <f>5246*M21-3785</f>
        <v>17356.38</v>
      </c>
      <c r="M21">
        <v>4.03</v>
      </c>
    </row>
    <row r="38" s="5" customFormat="1" ht="12.75">
      <c r="F38" s="6"/>
    </row>
    <row r="65" spans="1:4" ht="12.75">
      <c r="A65" s="4" t="s">
        <v>6</v>
      </c>
      <c r="B65" s="4" t="s">
        <v>5</v>
      </c>
      <c r="C65" s="4"/>
      <c r="D65" s="4" t="s">
        <v>6</v>
      </c>
    </row>
    <row r="66" spans="1:4" ht="12.75">
      <c r="A66" s="2">
        <v>30</v>
      </c>
      <c r="B66" s="1">
        <f>A66*2.54</f>
        <v>76.2</v>
      </c>
      <c r="C66" s="1"/>
      <c r="D66" s="2">
        <v>30</v>
      </c>
    </row>
    <row r="67" spans="1:4" ht="12.75">
      <c r="A67" s="2">
        <v>20</v>
      </c>
      <c r="B67" s="1">
        <f>A67*2.54</f>
        <v>50.8</v>
      </c>
      <c r="C67" s="1"/>
      <c r="D67" s="2">
        <v>20</v>
      </c>
    </row>
    <row r="68" spans="1:4" ht="12.75">
      <c r="A68" s="2">
        <v>10</v>
      </c>
      <c r="B68" s="1">
        <f>A68*2.54</f>
        <v>25.4</v>
      </c>
      <c r="C68" s="1"/>
      <c r="D68" s="2">
        <v>10</v>
      </c>
    </row>
    <row r="69" spans="1:4" ht="12.75">
      <c r="A69">
        <v>0</v>
      </c>
      <c r="B69" s="1">
        <f aca="true" t="shared" si="3" ref="B69:B75">A69/14.223343</f>
        <v>0</v>
      </c>
      <c r="C69" s="1"/>
      <c r="D69">
        <v>0</v>
      </c>
    </row>
    <row r="70" spans="1:4" ht="12.75">
      <c r="A70">
        <v>5</v>
      </c>
      <c r="B70" s="1">
        <f t="shared" si="3"/>
        <v>0.3515347974101447</v>
      </c>
      <c r="C70" s="1"/>
      <c r="D70">
        <v>5</v>
      </c>
    </row>
    <row r="71" spans="1:4" ht="12.75">
      <c r="A71">
        <v>10</v>
      </c>
      <c r="B71" s="1">
        <f t="shared" si="3"/>
        <v>0.7030695948202894</v>
      </c>
      <c r="C71" s="1"/>
      <c r="D71">
        <v>10</v>
      </c>
    </row>
    <row r="72" spans="1:4" ht="12.75">
      <c r="A72">
        <v>15</v>
      </c>
      <c r="B72" s="1">
        <f t="shared" si="3"/>
        <v>1.0546043922304342</v>
      </c>
      <c r="C72" s="1"/>
      <c r="D72">
        <v>15</v>
      </c>
    </row>
    <row r="73" spans="1:4" ht="12.75">
      <c r="A73">
        <v>20</v>
      </c>
      <c r="B73" s="1">
        <f t="shared" si="3"/>
        <v>1.4061391896405788</v>
      </c>
      <c r="C73" s="1"/>
      <c r="D73">
        <v>20</v>
      </c>
    </row>
    <row r="74" spans="1:4" ht="12.75">
      <c r="A74">
        <v>25</v>
      </c>
      <c r="B74" s="1">
        <f t="shared" si="3"/>
        <v>1.7576739870507236</v>
      </c>
      <c r="C74" s="1"/>
      <c r="D74">
        <v>25</v>
      </c>
    </row>
    <row r="75" spans="1:4" ht="12.75">
      <c r="A75">
        <v>30</v>
      </c>
      <c r="B75" s="1">
        <f t="shared" si="3"/>
        <v>2.1092087844608685</v>
      </c>
      <c r="C75" s="1"/>
      <c r="D75">
        <v>30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27.421875" style="0" bestFit="1" customWidth="1"/>
    <col min="2" max="2" width="25.57421875" style="0" bestFit="1" customWidth="1"/>
    <col min="3" max="3" width="1.7109375" style="0" customWidth="1"/>
    <col min="4" max="4" width="13.28125" style="0" bestFit="1" customWidth="1"/>
    <col min="5" max="5" width="15.421875" style="0" bestFit="1" customWidth="1"/>
    <col min="6" max="6" width="33.00390625" style="2" bestFit="1" customWidth="1"/>
    <col min="7" max="7" width="3.140625" style="0" customWidth="1"/>
    <col min="8" max="8" width="9.7109375" style="0" bestFit="1" customWidth="1"/>
    <col min="9" max="9" width="4.28125" style="0" customWidth="1"/>
  </cols>
  <sheetData>
    <row r="1" ht="12.75">
      <c r="A1" s="1" t="s">
        <v>12</v>
      </c>
    </row>
    <row r="3" spans="1:6" s="4" customFormat="1" ht="12.75">
      <c r="A3" s="4" t="s">
        <v>30</v>
      </c>
      <c r="B3" s="4" t="s">
        <v>7</v>
      </c>
      <c r="D3" s="4" t="s">
        <v>3</v>
      </c>
      <c r="E3" s="4" t="s">
        <v>4</v>
      </c>
      <c r="F3" s="4" t="s">
        <v>10</v>
      </c>
    </row>
    <row r="4" spans="1:6" ht="12.75">
      <c r="A4" s="3">
        <v>-0.952</v>
      </c>
      <c r="B4">
        <v>-70</v>
      </c>
      <c r="D4" s="1">
        <f aca="true" t="shared" si="0" ref="D4:D13">A4*14.223343</f>
        <v>-13.540622535999999</v>
      </c>
      <c r="E4" s="1">
        <f aca="true" t="shared" si="1" ref="E4:E13">B4/2.54</f>
        <v>-27.559055118110237</v>
      </c>
      <c r="F4" s="2">
        <v>0.86</v>
      </c>
    </row>
    <row r="5" spans="1:6" ht="12.75">
      <c r="A5" s="3">
        <v>-0.476</v>
      </c>
      <c r="B5">
        <v>-35</v>
      </c>
      <c r="D5" s="1">
        <f t="shared" si="0"/>
        <v>-6.7703112679999995</v>
      </c>
      <c r="E5" s="1">
        <f t="shared" si="1"/>
        <v>-13.779527559055119</v>
      </c>
      <c r="F5" s="2">
        <v>1.75</v>
      </c>
    </row>
    <row r="6" spans="1:6" ht="12.75">
      <c r="A6">
        <v>0</v>
      </c>
      <c r="B6" s="1">
        <f aca="true" t="shared" si="2" ref="B6:B13">A6*73.56</f>
        <v>0</v>
      </c>
      <c r="C6" s="1"/>
      <c r="D6" s="1">
        <f t="shared" si="0"/>
        <v>0</v>
      </c>
      <c r="E6" s="1">
        <f t="shared" si="1"/>
        <v>0</v>
      </c>
      <c r="F6" s="2">
        <v>2.66</v>
      </c>
    </row>
    <row r="7" spans="1:6" ht="12.75">
      <c r="A7">
        <v>0.25</v>
      </c>
      <c r="B7" s="1">
        <f t="shared" si="2"/>
        <v>18.39</v>
      </c>
      <c r="C7" s="1"/>
      <c r="D7" s="1">
        <f t="shared" si="0"/>
        <v>3.55583575</v>
      </c>
      <c r="E7" s="1">
        <f t="shared" si="1"/>
        <v>7.240157480314961</v>
      </c>
      <c r="F7" s="2">
        <v>3.11</v>
      </c>
    </row>
    <row r="8" spans="1:6" ht="12.75">
      <c r="A8">
        <v>0.5</v>
      </c>
      <c r="B8" s="1">
        <f t="shared" si="2"/>
        <v>36.78</v>
      </c>
      <c r="C8" s="1"/>
      <c r="D8" s="1">
        <f t="shared" si="0"/>
        <v>7.1116715</v>
      </c>
      <c r="E8" s="1">
        <f t="shared" si="1"/>
        <v>14.480314960629922</v>
      </c>
      <c r="F8" s="2">
        <v>3.58</v>
      </c>
    </row>
    <row r="9" spans="1:6" ht="12.75">
      <c r="A9">
        <v>0.75</v>
      </c>
      <c r="B9" s="1">
        <f t="shared" si="2"/>
        <v>55.17</v>
      </c>
      <c r="C9" s="1"/>
      <c r="D9" s="1">
        <f t="shared" si="0"/>
        <v>10.66750725</v>
      </c>
      <c r="E9" s="1">
        <f t="shared" si="1"/>
        <v>21.72047244094488</v>
      </c>
      <c r="F9" s="2">
        <v>4.04</v>
      </c>
    </row>
    <row r="10" spans="1:6" ht="12.75">
      <c r="A10">
        <v>1</v>
      </c>
      <c r="B10" s="1">
        <f>A10*73.56</f>
        <v>73.56</v>
      </c>
      <c r="C10" s="1"/>
      <c r="D10" s="1">
        <f t="shared" si="0"/>
        <v>14.223343</v>
      </c>
      <c r="E10" s="1">
        <f t="shared" si="1"/>
        <v>28.960629921259844</v>
      </c>
      <c r="F10" s="2">
        <v>4.49</v>
      </c>
    </row>
    <row r="11" spans="1:6" ht="12.75">
      <c r="A11">
        <v>1.22</v>
      </c>
      <c r="B11" s="1">
        <f t="shared" si="2"/>
        <v>89.7432</v>
      </c>
      <c r="C11" s="1"/>
      <c r="D11" s="1">
        <f t="shared" si="0"/>
        <v>17.35247846</v>
      </c>
      <c r="E11" s="1">
        <f t="shared" si="1"/>
        <v>35.331968503937006</v>
      </c>
      <c r="F11" s="2">
        <v>4.9</v>
      </c>
    </row>
    <row r="12" spans="1:6" ht="12.75">
      <c r="A12">
        <v>1.25</v>
      </c>
      <c r="B12" s="1">
        <f t="shared" si="2"/>
        <v>91.95</v>
      </c>
      <c r="C12" s="1"/>
      <c r="D12" s="1">
        <f t="shared" si="0"/>
        <v>17.77917875</v>
      </c>
      <c r="E12" s="1">
        <f t="shared" si="1"/>
        <v>36.20078740157481</v>
      </c>
      <c r="F12" s="2">
        <v>4.93</v>
      </c>
    </row>
    <row r="13" spans="1:6" ht="12.75">
      <c r="A13">
        <v>1.5</v>
      </c>
      <c r="B13" s="1">
        <f t="shared" si="2"/>
        <v>110.34</v>
      </c>
      <c r="D13" s="1">
        <f t="shared" si="0"/>
        <v>21.3350145</v>
      </c>
      <c r="E13" s="1">
        <f t="shared" si="1"/>
        <v>43.44094488188976</v>
      </c>
      <c r="F13" s="2">
        <v>4.93</v>
      </c>
    </row>
    <row r="16" spans="1:6" ht="12.75">
      <c r="A16" s="7" t="s">
        <v>17</v>
      </c>
      <c r="B16" s="7">
        <f>((F10-F5)/(D10-D5))*1000</f>
        <v>130.51562939075833</v>
      </c>
      <c r="F16" s="2" t="s">
        <v>50</v>
      </c>
    </row>
    <row r="38" s="5" customFormat="1" ht="12.75">
      <c r="F38" s="6"/>
    </row>
    <row r="65" spans="1:4" ht="12.75">
      <c r="A65" s="4" t="s">
        <v>6</v>
      </c>
      <c r="B65" s="4" t="s">
        <v>5</v>
      </c>
      <c r="C65" s="4"/>
      <c r="D65" s="4" t="s">
        <v>6</v>
      </c>
    </row>
    <row r="66" spans="1:4" ht="12.75">
      <c r="A66" s="2">
        <v>30</v>
      </c>
      <c r="B66" s="1">
        <f>A66*2.54</f>
        <v>76.2</v>
      </c>
      <c r="C66" s="1"/>
      <c r="D66" s="2">
        <v>30</v>
      </c>
    </row>
    <row r="67" spans="1:4" ht="12.75">
      <c r="A67" s="2">
        <v>20</v>
      </c>
      <c r="B67" s="1">
        <f>A67*2.54</f>
        <v>50.8</v>
      </c>
      <c r="C67" s="1"/>
      <c r="D67" s="2">
        <v>20</v>
      </c>
    </row>
    <row r="68" spans="1:4" ht="12.75">
      <c r="A68" s="2">
        <v>10</v>
      </c>
      <c r="B68" s="1">
        <f>A68*2.54</f>
        <v>25.4</v>
      </c>
      <c r="C68" s="1"/>
      <c r="D68" s="2">
        <v>10</v>
      </c>
    </row>
    <row r="69" spans="1:4" ht="12.75">
      <c r="A69">
        <v>0</v>
      </c>
      <c r="B69" s="1">
        <f aca="true" t="shared" si="3" ref="B69:B75">A69/14.223343</f>
        <v>0</v>
      </c>
      <c r="C69" s="1"/>
      <c r="D69">
        <v>0</v>
      </c>
    </row>
    <row r="70" spans="1:4" ht="12.75">
      <c r="A70">
        <v>5</v>
      </c>
      <c r="B70" s="1">
        <f t="shared" si="3"/>
        <v>0.3515347974101447</v>
      </c>
      <c r="C70" s="1"/>
      <c r="D70">
        <v>5</v>
      </c>
    </row>
    <row r="71" spans="1:4" ht="12.75">
      <c r="A71">
        <v>10</v>
      </c>
      <c r="B71" s="1">
        <f t="shared" si="3"/>
        <v>0.7030695948202894</v>
      </c>
      <c r="C71" s="1"/>
      <c r="D71">
        <v>10</v>
      </c>
    </row>
    <row r="72" spans="1:4" ht="12.75">
      <c r="A72">
        <v>15</v>
      </c>
      <c r="B72" s="1">
        <f t="shared" si="3"/>
        <v>1.0546043922304342</v>
      </c>
      <c r="C72" s="1"/>
      <c r="D72">
        <v>15</v>
      </c>
    </row>
    <row r="73" spans="1:4" ht="12.75">
      <c r="A73">
        <v>20</v>
      </c>
      <c r="B73" s="1">
        <f t="shared" si="3"/>
        <v>1.4061391896405788</v>
      </c>
      <c r="C73" s="1"/>
      <c r="D73">
        <v>20</v>
      </c>
    </row>
    <row r="74" spans="1:4" ht="12.75">
      <c r="A74">
        <v>25</v>
      </c>
      <c r="B74" s="1">
        <f t="shared" si="3"/>
        <v>1.7576739870507236</v>
      </c>
      <c r="C74" s="1"/>
      <c r="D74">
        <v>25</v>
      </c>
    </row>
    <row r="75" spans="1:4" ht="12.75">
      <c r="A75">
        <v>30</v>
      </c>
      <c r="B75" s="1">
        <f t="shared" si="3"/>
        <v>2.1092087844608685</v>
      </c>
      <c r="C75" s="1"/>
      <c r="D75">
        <v>30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7.421875" style="0" bestFit="1" customWidth="1"/>
    <col min="2" max="2" width="25.57421875" style="0" bestFit="1" customWidth="1"/>
    <col min="3" max="3" width="1.7109375" style="0" customWidth="1"/>
    <col min="4" max="4" width="13.28125" style="0" bestFit="1" customWidth="1"/>
    <col min="5" max="5" width="15.421875" style="0" bestFit="1" customWidth="1"/>
    <col min="6" max="6" width="33.00390625" style="2" bestFit="1" customWidth="1"/>
    <col min="7" max="7" width="6.421875" style="0" customWidth="1"/>
    <col min="8" max="8" width="27.8515625" style="0" customWidth="1"/>
    <col min="9" max="9" width="25.57421875" style="0" bestFit="1" customWidth="1"/>
    <col min="10" max="10" width="3.00390625" style="0" customWidth="1"/>
    <col min="11" max="11" width="13.28125" style="0" bestFit="1" customWidth="1"/>
    <col min="12" max="12" width="15.421875" style="0" bestFit="1" customWidth="1"/>
    <col min="13" max="13" width="33.00390625" style="0" bestFit="1" customWidth="1"/>
  </cols>
  <sheetData>
    <row r="1" spans="1:13" ht="12.75">
      <c r="A1" s="1" t="s">
        <v>13</v>
      </c>
      <c r="H1" s="1" t="s">
        <v>12</v>
      </c>
      <c r="M1" s="2"/>
    </row>
    <row r="2" ht="12.75">
      <c r="M2" s="2"/>
    </row>
    <row r="3" spans="1:13" s="4" customFormat="1" ht="12.75">
      <c r="A3" s="4" t="s">
        <v>30</v>
      </c>
      <c r="B3" s="4" t="s">
        <v>7</v>
      </c>
      <c r="D3" s="4" t="s">
        <v>3</v>
      </c>
      <c r="E3" s="4" t="s">
        <v>4</v>
      </c>
      <c r="F3" s="4" t="s">
        <v>8</v>
      </c>
      <c r="H3" s="4" t="s">
        <v>30</v>
      </c>
      <c r="I3" s="4" t="s">
        <v>7</v>
      </c>
      <c r="K3" s="4" t="s">
        <v>3</v>
      </c>
      <c r="L3" s="4" t="s">
        <v>4</v>
      </c>
      <c r="M3" s="4" t="s">
        <v>10</v>
      </c>
    </row>
    <row r="4" spans="1:13" ht="12.75">
      <c r="A4" s="3">
        <v>-0.952</v>
      </c>
      <c r="B4">
        <v>-70</v>
      </c>
      <c r="D4" s="1">
        <f aca="true" t="shared" si="0" ref="D4:D13">A4*14.223343</f>
        <v>-13.540622535999999</v>
      </c>
      <c r="E4" s="1">
        <f aca="true" t="shared" si="1" ref="E4:E13">B4/2.54</f>
        <v>-27.559055118110237</v>
      </c>
      <c r="F4" s="2">
        <v>0.86</v>
      </c>
      <c r="H4" s="3">
        <v>-0.952</v>
      </c>
      <c r="I4">
        <v>-70</v>
      </c>
      <c r="K4" s="1">
        <f aca="true" t="shared" si="2" ref="K4:K13">H4*14.223343</f>
        <v>-13.540622535999999</v>
      </c>
      <c r="L4" s="1">
        <f aca="true" t="shared" si="3" ref="L4:L13">I4/2.54</f>
        <v>-27.559055118110237</v>
      </c>
      <c r="M4" s="2">
        <v>0.86</v>
      </c>
    </row>
    <row r="5" spans="1:13" ht="12.75">
      <c r="A5" s="3">
        <v>-0.476</v>
      </c>
      <c r="B5">
        <v>-35</v>
      </c>
      <c r="D5" s="1">
        <f t="shared" si="0"/>
        <v>-6.7703112679999995</v>
      </c>
      <c r="E5" s="1">
        <f t="shared" si="1"/>
        <v>-13.779527559055119</v>
      </c>
      <c r="F5" s="2">
        <v>1.73</v>
      </c>
      <c r="H5" s="3">
        <v>-0.476</v>
      </c>
      <c r="I5">
        <v>-35</v>
      </c>
      <c r="K5" s="1">
        <f t="shared" si="2"/>
        <v>-6.7703112679999995</v>
      </c>
      <c r="L5" s="1">
        <f t="shared" si="3"/>
        <v>-13.779527559055119</v>
      </c>
      <c r="M5" s="2">
        <v>1.75</v>
      </c>
    </row>
    <row r="6" spans="1:13" ht="12.75">
      <c r="A6">
        <v>0</v>
      </c>
      <c r="B6" s="1">
        <f aca="true" t="shared" si="4" ref="B6:B13">A6*73.56</f>
        <v>0</v>
      </c>
      <c r="C6" s="1"/>
      <c r="D6" s="1">
        <f t="shared" si="0"/>
        <v>0</v>
      </c>
      <c r="E6" s="1">
        <f t="shared" si="1"/>
        <v>0</v>
      </c>
      <c r="F6" s="2">
        <v>2.67</v>
      </c>
      <c r="H6">
        <v>0</v>
      </c>
      <c r="I6" s="1">
        <f aca="true" t="shared" si="5" ref="I6:I13">H6*73.56</f>
        <v>0</v>
      </c>
      <c r="J6" s="1"/>
      <c r="K6" s="1">
        <f t="shared" si="2"/>
        <v>0</v>
      </c>
      <c r="L6" s="1">
        <f t="shared" si="3"/>
        <v>0</v>
      </c>
      <c r="M6" s="2">
        <v>2.66</v>
      </c>
    </row>
    <row r="7" spans="1:13" ht="12.75">
      <c r="A7">
        <v>0.25</v>
      </c>
      <c r="B7" s="1">
        <f t="shared" si="4"/>
        <v>18.39</v>
      </c>
      <c r="C7" s="1"/>
      <c r="D7" s="1">
        <f t="shared" si="0"/>
        <v>3.55583575</v>
      </c>
      <c r="E7" s="1">
        <f t="shared" si="1"/>
        <v>7.240157480314961</v>
      </c>
      <c r="F7" s="2">
        <v>3.12</v>
      </c>
      <c r="H7">
        <v>0.25</v>
      </c>
      <c r="I7" s="1">
        <f t="shared" si="5"/>
        <v>18.39</v>
      </c>
      <c r="J7" s="1"/>
      <c r="K7" s="1">
        <f t="shared" si="2"/>
        <v>3.55583575</v>
      </c>
      <c r="L7" s="1">
        <f t="shared" si="3"/>
        <v>7.240157480314961</v>
      </c>
      <c r="M7" s="2">
        <v>3.11</v>
      </c>
    </row>
    <row r="8" spans="1:13" ht="12.75">
      <c r="A8">
        <v>0.5</v>
      </c>
      <c r="B8" s="1">
        <f t="shared" si="4"/>
        <v>36.78</v>
      </c>
      <c r="C8" s="1"/>
      <c r="D8" s="1">
        <f t="shared" si="0"/>
        <v>7.1116715</v>
      </c>
      <c r="E8" s="1">
        <f t="shared" si="1"/>
        <v>14.480314960629922</v>
      </c>
      <c r="F8" s="2">
        <v>3.58</v>
      </c>
      <c r="H8">
        <v>0.5</v>
      </c>
      <c r="I8" s="1">
        <f t="shared" si="5"/>
        <v>36.78</v>
      </c>
      <c r="J8" s="1"/>
      <c r="K8" s="1">
        <f t="shared" si="2"/>
        <v>7.1116715</v>
      </c>
      <c r="L8" s="1">
        <f t="shared" si="3"/>
        <v>14.480314960629922</v>
      </c>
      <c r="M8" s="2">
        <v>3.58</v>
      </c>
    </row>
    <row r="9" spans="1:13" ht="12.75">
      <c r="A9">
        <v>0.75</v>
      </c>
      <c r="B9" s="1">
        <f t="shared" si="4"/>
        <v>55.17</v>
      </c>
      <c r="C9" s="1"/>
      <c r="D9" s="1">
        <f t="shared" si="0"/>
        <v>10.66750725</v>
      </c>
      <c r="E9" s="1">
        <f t="shared" si="1"/>
        <v>21.72047244094488</v>
      </c>
      <c r="F9" s="2">
        <v>4.03</v>
      </c>
      <c r="H9">
        <v>0.75</v>
      </c>
      <c r="I9" s="1">
        <f t="shared" si="5"/>
        <v>55.17</v>
      </c>
      <c r="J9" s="1"/>
      <c r="K9" s="1">
        <f t="shared" si="2"/>
        <v>10.66750725</v>
      </c>
      <c r="L9" s="1">
        <f t="shared" si="3"/>
        <v>21.72047244094488</v>
      </c>
      <c r="M9" s="2">
        <v>4.04</v>
      </c>
    </row>
    <row r="10" spans="1:13" ht="12.75">
      <c r="A10">
        <v>1</v>
      </c>
      <c r="B10" s="1">
        <f t="shared" si="4"/>
        <v>73.56</v>
      </c>
      <c r="C10" s="1"/>
      <c r="D10" s="1">
        <f t="shared" si="0"/>
        <v>14.223343</v>
      </c>
      <c r="E10" s="1">
        <f t="shared" si="1"/>
        <v>28.960629921259844</v>
      </c>
      <c r="F10" s="2">
        <v>4.48</v>
      </c>
      <c r="H10">
        <v>1</v>
      </c>
      <c r="I10" s="1">
        <f t="shared" si="5"/>
        <v>73.56</v>
      </c>
      <c r="J10" s="1"/>
      <c r="K10" s="1">
        <f t="shared" si="2"/>
        <v>14.223343</v>
      </c>
      <c r="L10" s="1">
        <f t="shared" si="3"/>
        <v>28.960629921259844</v>
      </c>
      <c r="M10" s="2">
        <v>4.49</v>
      </c>
    </row>
    <row r="11" spans="1:13" ht="12.75">
      <c r="A11">
        <v>1.22</v>
      </c>
      <c r="B11" s="1">
        <f t="shared" si="4"/>
        <v>89.7432</v>
      </c>
      <c r="C11" s="1"/>
      <c r="D11" s="1">
        <f t="shared" si="0"/>
        <v>17.35247846</v>
      </c>
      <c r="E11" s="1">
        <f t="shared" si="1"/>
        <v>35.331968503937006</v>
      </c>
      <c r="F11" s="2">
        <v>4.91</v>
      </c>
      <c r="H11">
        <v>1.22</v>
      </c>
      <c r="I11" s="1">
        <f t="shared" si="5"/>
        <v>89.7432</v>
      </c>
      <c r="J11" s="1"/>
      <c r="K11" s="1">
        <f t="shared" si="2"/>
        <v>17.35247846</v>
      </c>
      <c r="L11" s="1">
        <f t="shared" si="3"/>
        <v>35.331968503937006</v>
      </c>
      <c r="M11" s="2">
        <v>4.9</v>
      </c>
    </row>
    <row r="12" spans="1:13" ht="12.75">
      <c r="A12">
        <v>1.25</v>
      </c>
      <c r="B12" s="1">
        <f t="shared" si="4"/>
        <v>91.95</v>
      </c>
      <c r="C12" s="1"/>
      <c r="D12" s="1">
        <f t="shared" si="0"/>
        <v>17.77917875</v>
      </c>
      <c r="E12" s="1">
        <f t="shared" si="1"/>
        <v>36.20078740157481</v>
      </c>
      <c r="F12" s="2">
        <v>4.92</v>
      </c>
      <c r="H12">
        <v>1.25</v>
      </c>
      <c r="I12" s="1">
        <f t="shared" si="5"/>
        <v>91.95</v>
      </c>
      <c r="J12" s="1"/>
      <c r="K12" s="1">
        <f t="shared" si="2"/>
        <v>17.77917875</v>
      </c>
      <c r="L12" s="1">
        <f t="shared" si="3"/>
        <v>36.20078740157481</v>
      </c>
      <c r="M12" s="2">
        <v>4.93</v>
      </c>
    </row>
    <row r="13" spans="1:13" ht="12.75">
      <c r="A13">
        <v>1.5</v>
      </c>
      <c r="B13" s="1">
        <f t="shared" si="4"/>
        <v>110.34</v>
      </c>
      <c r="D13" s="1">
        <f t="shared" si="0"/>
        <v>21.3350145</v>
      </c>
      <c r="E13" s="1">
        <f t="shared" si="1"/>
        <v>43.44094488188976</v>
      </c>
      <c r="F13" s="2">
        <v>4.92</v>
      </c>
      <c r="H13">
        <v>1.5</v>
      </c>
      <c r="I13" s="1">
        <f t="shared" si="5"/>
        <v>110.34</v>
      </c>
      <c r="K13" s="1">
        <f t="shared" si="2"/>
        <v>21.3350145</v>
      </c>
      <c r="L13" s="1">
        <f t="shared" si="3"/>
        <v>43.44094488188976</v>
      </c>
      <c r="M13" s="2">
        <v>4.93</v>
      </c>
    </row>
    <row r="14" ht="12.75">
      <c r="M14" s="2"/>
    </row>
    <row r="15" ht="12.75">
      <c r="M15" s="2"/>
    </row>
    <row r="16" spans="1:13" ht="12.75">
      <c r="A16" s="7" t="s">
        <v>9</v>
      </c>
      <c r="B16" s="7">
        <f>((F10-F5)/(D10-D5))*1000</f>
        <v>130.99196380459324</v>
      </c>
      <c r="F16" s="2" t="s">
        <v>50</v>
      </c>
      <c r="H16" s="7" t="s">
        <v>11</v>
      </c>
      <c r="I16" s="7">
        <f>((M10-M5)/(K10-K5))*1000</f>
        <v>130.51562939075833</v>
      </c>
      <c r="M16" s="2" t="s">
        <v>50</v>
      </c>
    </row>
    <row r="17" ht="12.75">
      <c r="M17" s="2"/>
    </row>
    <row r="18" ht="12.75">
      <c r="M18" s="2"/>
    </row>
    <row r="19" ht="12.75">
      <c r="M19" s="2"/>
    </row>
    <row r="20" ht="12.75">
      <c r="M20" s="2"/>
    </row>
    <row r="21" ht="12.75">
      <c r="M21" s="2"/>
    </row>
    <row r="22" ht="12.75">
      <c r="M22" s="2"/>
    </row>
    <row r="23" ht="12.75">
      <c r="M23" s="2"/>
    </row>
    <row r="24" ht="12.75">
      <c r="M24" s="2"/>
    </row>
    <row r="25" ht="12.75">
      <c r="M25" s="2"/>
    </row>
    <row r="26" ht="12.75">
      <c r="M26" s="2"/>
    </row>
    <row r="27" ht="12.75">
      <c r="M27" s="2"/>
    </row>
    <row r="28" ht="12.75">
      <c r="M28" s="2"/>
    </row>
    <row r="29" ht="12.75">
      <c r="M29" s="2"/>
    </row>
    <row r="30" ht="12.75">
      <c r="M30" s="2"/>
    </row>
    <row r="31" ht="12.75">
      <c r="M31" s="2"/>
    </row>
    <row r="32" ht="12.75">
      <c r="M32" s="2"/>
    </row>
    <row r="33" ht="12.75">
      <c r="M33" s="2"/>
    </row>
    <row r="34" ht="12.75">
      <c r="M34" s="2"/>
    </row>
    <row r="35" ht="12.75">
      <c r="M35" s="2"/>
    </row>
    <row r="36" ht="12.75">
      <c r="M36" s="2"/>
    </row>
    <row r="37" ht="12.75">
      <c r="M37" s="2"/>
    </row>
    <row r="38" spans="6:13" s="5" customFormat="1" ht="12.75">
      <c r="F38" s="6"/>
      <c r="M38" s="6"/>
    </row>
    <row r="39" ht="12.75">
      <c r="M39" s="2"/>
    </row>
    <row r="40" ht="12.75">
      <c r="M40" s="2"/>
    </row>
    <row r="41" ht="12.75">
      <c r="M41" s="2"/>
    </row>
    <row r="42" ht="12.75">
      <c r="M42" s="2"/>
    </row>
    <row r="43" ht="12.75">
      <c r="M43" s="2"/>
    </row>
    <row r="44" ht="12.75">
      <c r="M44" s="2"/>
    </row>
    <row r="45" ht="12.75">
      <c r="M45" s="2"/>
    </row>
    <row r="46" ht="12.75">
      <c r="M46" s="2"/>
    </row>
    <row r="47" ht="12.75">
      <c r="M47" s="2"/>
    </row>
    <row r="48" ht="12.75">
      <c r="M48" s="2"/>
    </row>
    <row r="49" ht="12.75">
      <c r="M49" s="2"/>
    </row>
    <row r="50" ht="12.75">
      <c r="M50" s="2"/>
    </row>
    <row r="51" ht="12.75">
      <c r="M51" s="2"/>
    </row>
    <row r="52" ht="12.75">
      <c r="M52" s="2"/>
    </row>
    <row r="53" ht="12.75">
      <c r="M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spans="1:13" ht="12.75">
      <c r="A65" s="4" t="s">
        <v>6</v>
      </c>
      <c r="B65" s="4" t="s">
        <v>29</v>
      </c>
      <c r="C65" s="4"/>
      <c r="D65" s="4" t="s">
        <v>6</v>
      </c>
      <c r="H65" s="4"/>
      <c r="I65" s="4"/>
      <c r="J65" s="4"/>
      <c r="K65" s="4"/>
      <c r="M65" s="2"/>
    </row>
    <row r="66" spans="1:13" ht="12.75">
      <c r="A66" s="2">
        <v>30</v>
      </c>
      <c r="B66" s="1">
        <f>A66*2.54</f>
        <v>76.2</v>
      </c>
      <c r="C66" s="1"/>
      <c r="D66" s="2">
        <v>30</v>
      </c>
      <c r="H66" s="2"/>
      <c r="I66" s="1"/>
      <c r="J66" s="1"/>
      <c r="K66" s="2"/>
      <c r="M66" s="2"/>
    </row>
    <row r="67" spans="1:13" ht="12.75">
      <c r="A67" s="2">
        <v>20</v>
      </c>
      <c r="B67" s="1">
        <f>A67*2.54</f>
        <v>50.8</v>
      </c>
      <c r="C67" s="1"/>
      <c r="D67" s="2">
        <v>20</v>
      </c>
      <c r="H67" s="2"/>
      <c r="I67" s="1"/>
      <c r="J67" s="1"/>
      <c r="K67" s="2"/>
      <c r="M67" s="2"/>
    </row>
    <row r="68" spans="1:13" ht="12.75">
      <c r="A68" s="2">
        <v>10</v>
      </c>
      <c r="B68" s="1">
        <f>A68*2.54</f>
        <v>25.4</v>
      </c>
      <c r="C68" s="1"/>
      <c r="D68" s="2">
        <v>10</v>
      </c>
      <c r="H68" s="2"/>
      <c r="I68" s="1"/>
      <c r="J68" s="1"/>
      <c r="K68" s="2"/>
      <c r="M68" s="2"/>
    </row>
    <row r="69" spans="1:13" ht="12.75">
      <c r="A69">
        <v>0</v>
      </c>
      <c r="B69" s="1">
        <f aca="true" t="shared" si="6" ref="B69:B75">A69/14.223343</f>
        <v>0</v>
      </c>
      <c r="C69" s="1"/>
      <c r="D69">
        <v>0</v>
      </c>
      <c r="I69" s="1"/>
      <c r="J69" s="1"/>
      <c r="M69" s="2"/>
    </row>
    <row r="70" spans="1:13" ht="12.75">
      <c r="A70">
        <v>5</v>
      </c>
      <c r="B70" s="1">
        <f t="shared" si="6"/>
        <v>0.3515347974101447</v>
      </c>
      <c r="C70" s="1"/>
      <c r="D70">
        <v>5</v>
      </c>
      <c r="I70" s="1"/>
      <c r="J70" s="1"/>
      <c r="M70" s="2"/>
    </row>
    <row r="71" spans="1:13" ht="12.75">
      <c r="A71">
        <v>10</v>
      </c>
      <c r="B71" s="1">
        <f t="shared" si="6"/>
        <v>0.7030695948202894</v>
      </c>
      <c r="C71" s="1"/>
      <c r="D71">
        <v>10</v>
      </c>
      <c r="I71" s="1"/>
      <c r="J71" s="1"/>
      <c r="M71" s="2"/>
    </row>
    <row r="72" spans="1:13" ht="12.75">
      <c r="A72">
        <v>15</v>
      </c>
      <c r="B72" s="1">
        <f t="shared" si="6"/>
        <v>1.0546043922304342</v>
      </c>
      <c r="C72" s="1"/>
      <c r="D72">
        <v>15</v>
      </c>
      <c r="I72" s="1"/>
      <c r="J72" s="1"/>
      <c r="M72" s="2"/>
    </row>
    <row r="73" spans="1:13" ht="12.75">
      <c r="A73">
        <v>20</v>
      </c>
      <c r="B73" s="1">
        <f t="shared" si="6"/>
        <v>1.4061391896405788</v>
      </c>
      <c r="C73" s="1"/>
      <c r="D73">
        <v>20</v>
      </c>
      <c r="I73" s="1"/>
      <c r="J73" s="1"/>
      <c r="M73" s="2"/>
    </row>
    <row r="74" spans="1:13" ht="12.75">
      <c r="A74">
        <v>25</v>
      </c>
      <c r="B74" s="1">
        <f t="shared" si="6"/>
        <v>1.7576739870507236</v>
      </c>
      <c r="C74" s="1"/>
      <c r="D74">
        <v>25</v>
      </c>
      <c r="I74" s="1"/>
      <c r="J74" s="1"/>
      <c r="M74" s="2"/>
    </row>
    <row r="75" spans="1:13" ht="12.75">
      <c r="A75">
        <v>30</v>
      </c>
      <c r="B75" s="1">
        <f t="shared" si="6"/>
        <v>2.1092087844608685</v>
      </c>
      <c r="C75" s="1"/>
      <c r="D75">
        <v>30</v>
      </c>
      <c r="I75" s="1"/>
      <c r="J75" s="1"/>
      <c r="M75" s="2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27.421875" style="0" bestFit="1" customWidth="1"/>
    <col min="2" max="2" width="27.140625" style="0" bestFit="1" customWidth="1"/>
    <col min="3" max="3" width="1.7109375" style="0" customWidth="1"/>
    <col min="4" max="4" width="13.28125" style="0" bestFit="1" customWidth="1"/>
    <col min="5" max="5" width="15.421875" style="0" bestFit="1" customWidth="1"/>
    <col min="6" max="6" width="25.8515625" style="2" bestFit="1" customWidth="1"/>
    <col min="7" max="7" width="3.140625" style="0" customWidth="1"/>
    <col min="8" max="8" width="9.7109375" style="0" bestFit="1" customWidth="1"/>
    <col min="9" max="9" width="4.28125" style="0" customWidth="1"/>
  </cols>
  <sheetData>
    <row r="1" ht="12.75">
      <c r="A1" s="1" t="s">
        <v>47</v>
      </c>
    </row>
    <row r="3" spans="1:6" s="4" customFormat="1" ht="12.75">
      <c r="A3" s="4" t="s">
        <v>48</v>
      </c>
      <c r="B3" s="4" t="s">
        <v>49</v>
      </c>
      <c r="D3" s="4" t="s">
        <v>3</v>
      </c>
      <c r="E3" s="4" t="s">
        <v>4</v>
      </c>
      <c r="F3" s="4" t="s">
        <v>16</v>
      </c>
    </row>
    <row r="4" spans="1:6" ht="12.75">
      <c r="A4" s="3">
        <v>-0.952</v>
      </c>
      <c r="B4">
        <v>-70</v>
      </c>
      <c r="D4" s="1">
        <f aca="true" t="shared" si="0" ref="D4:D11">A4*14.223343</f>
        <v>-13.540622535999999</v>
      </c>
      <c r="E4" s="1">
        <f aca="true" t="shared" si="1" ref="E4:E11">B4/2.54</f>
        <v>-27.559055118110237</v>
      </c>
      <c r="F4" s="2">
        <v>0.545</v>
      </c>
    </row>
    <row r="5" spans="1:6" ht="12.75">
      <c r="A5" s="3">
        <v>-0.476</v>
      </c>
      <c r="B5">
        <v>-35</v>
      </c>
      <c r="D5" s="1">
        <f t="shared" si="0"/>
        <v>-6.7703112679999995</v>
      </c>
      <c r="E5" s="1">
        <f t="shared" si="1"/>
        <v>-13.779527559055119</v>
      </c>
      <c r="F5" s="2">
        <v>1</v>
      </c>
    </row>
    <row r="6" spans="1:6" ht="12.75">
      <c r="A6">
        <v>0</v>
      </c>
      <c r="B6" s="1">
        <f aca="true" t="shared" si="2" ref="B6:B11">A6*73.56</f>
        <v>0</v>
      </c>
      <c r="C6" s="1"/>
      <c r="D6" s="1">
        <f t="shared" si="0"/>
        <v>0</v>
      </c>
      <c r="E6" s="1">
        <f t="shared" si="1"/>
        <v>0</v>
      </c>
      <c r="F6" s="2">
        <v>1.48</v>
      </c>
    </row>
    <row r="7" spans="1:6" ht="12.75">
      <c r="A7">
        <v>0.5</v>
      </c>
      <c r="B7" s="1">
        <f t="shared" si="2"/>
        <v>36.78</v>
      </c>
      <c r="C7" s="1"/>
      <c r="D7" s="1">
        <f t="shared" si="0"/>
        <v>7.1116715</v>
      </c>
      <c r="E7" s="1">
        <f t="shared" si="1"/>
        <v>14.480314960629922</v>
      </c>
      <c r="F7" s="2">
        <v>1.978</v>
      </c>
    </row>
    <row r="8" spans="1:6" ht="12.75">
      <c r="A8">
        <v>1</v>
      </c>
      <c r="B8" s="1">
        <f t="shared" si="2"/>
        <v>73.56</v>
      </c>
      <c r="C8" s="1"/>
      <c r="D8" s="1">
        <f t="shared" si="0"/>
        <v>14.223343</v>
      </c>
      <c r="E8" s="1">
        <f t="shared" si="1"/>
        <v>28.960629921259844</v>
      </c>
      <c r="F8" s="2">
        <v>2.48</v>
      </c>
    </row>
    <row r="9" spans="1:6" ht="12.75">
      <c r="A9">
        <v>1.5</v>
      </c>
      <c r="B9" s="1">
        <f t="shared" si="2"/>
        <v>110.34</v>
      </c>
      <c r="C9" s="1"/>
      <c r="D9" s="1">
        <f t="shared" si="0"/>
        <v>21.3350145</v>
      </c>
      <c r="E9" s="1">
        <f t="shared" si="1"/>
        <v>43.44094488188976</v>
      </c>
      <c r="F9" s="2">
        <v>2.97</v>
      </c>
    </row>
    <row r="10" spans="1:6" ht="12.75">
      <c r="A10">
        <v>2</v>
      </c>
      <c r="B10" s="1">
        <f t="shared" si="2"/>
        <v>147.12</v>
      </c>
      <c r="C10" s="1"/>
      <c r="D10" s="1">
        <f t="shared" si="0"/>
        <v>28.446686</v>
      </c>
      <c r="E10" s="1">
        <f t="shared" si="1"/>
        <v>57.92125984251969</v>
      </c>
      <c r="F10" s="2">
        <v>3.46</v>
      </c>
    </row>
    <row r="11" spans="1:6" ht="12.75">
      <c r="A11">
        <v>2.5</v>
      </c>
      <c r="B11" s="1">
        <f t="shared" si="2"/>
        <v>183.9</v>
      </c>
      <c r="C11" s="1"/>
      <c r="D11" s="1">
        <f t="shared" si="0"/>
        <v>35.5583575</v>
      </c>
      <c r="E11" s="1">
        <f t="shared" si="1"/>
        <v>72.40157480314961</v>
      </c>
      <c r="F11" s="2">
        <v>3.76</v>
      </c>
    </row>
    <row r="14" spans="1:6" ht="12.75">
      <c r="A14" s="7" t="s">
        <v>17</v>
      </c>
      <c r="B14" s="7">
        <f>((F10-F5)/(D10-D5))*1000</f>
        <v>69.85263341106268</v>
      </c>
      <c r="F14" s="2" t="s">
        <v>18</v>
      </c>
    </row>
    <row r="16" spans="1:3" ht="12.75">
      <c r="A16" s="17" t="s">
        <v>43</v>
      </c>
      <c r="B16" s="17" t="s">
        <v>41</v>
      </c>
      <c r="C16" s="17" t="s">
        <v>42</v>
      </c>
    </row>
    <row r="17" spans="1:3" ht="12.75">
      <c r="A17" s="2" t="s">
        <v>44</v>
      </c>
      <c r="B17" s="2" t="s">
        <v>38</v>
      </c>
      <c r="C17" s="2" t="s">
        <v>35</v>
      </c>
    </row>
    <row r="18" spans="1:3" ht="12.75">
      <c r="A18" s="2" t="s">
        <v>45</v>
      </c>
      <c r="B18" s="2" t="s">
        <v>39</v>
      </c>
      <c r="C18" s="2" t="s">
        <v>36</v>
      </c>
    </row>
    <row r="19" spans="1:3" ht="12.75">
      <c r="A19" s="2" t="s">
        <v>46</v>
      </c>
      <c r="B19" s="2" t="s">
        <v>40</v>
      </c>
      <c r="C19" s="2" t="s">
        <v>37</v>
      </c>
    </row>
    <row r="36" spans="1:6" s="5" customFormat="1" ht="12.75">
      <c r="A36"/>
      <c r="B36"/>
      <c r="C36"/>
      <c r="F36" s="6"/>
    </row>
    <row r="40" spans="1:3" ht="12.75">
      <c r="A40" s="5"/>
      <c r="B40" s="5"/>
      <c r="C40" s="5"/>
    </row>
    <row r="67" spans="1:4" ht="12.75">
      <c r="A67" s="4" t="s">
        <v>6</v>
      </c>
      <c r="B67" s="4" t="s">
        <v>5</v>
      </c>
      <c r="C67" s="4"/>
      <c r="D67" s="4" t="s">
        <v>6</v>
      </c>
    </row>
    <row r="68" spans="1:4" ht="12.75">
      <c r="A68" s="2">
        <v>30</v>
      </c>
      <c r="B68" s="1">
        <f>A68*2.54</f>
        <v>76.2</v>
      </c>
      <c r="C68" s="1"/>
      <c r="D68" s="2">
        <v>30</v>
      </c>
    </row>
    <row r="69" spans="1:4" ht="12.75">
      <c r="A69" s="2">
        <v>20</v>
      </c>
      <c r="B69" s="1">
        <f>A69*2.54</f>
        <v>50.8</v>
      </c>
      <c r="C69" s="1"/>
      <c r="D69" s="2">
        <v>20</v>
      </c>
    </row>
    <row r="70" spans="1:4" ht="12.75">
      <c r="A70" s="2">
        <v>10</v>
      </c>
      <c r="B70" s="1">
        <f>A70*2.54</f>
        <v>25.4</v>
      </c>
      <c r="C70" s="1"/>
      <c r="D70" s="2">
        <v>10</v>
      </c>
    </row>
    <row r="71" spans="1:4" ht="12.75">
      <c r="A71">
        <v>0</v>
      </c>
      <c r="B71" s="1">
        <f aca="true" t="shared" si="3" ref="B71:B77">A71/14.223343</f>
        <v>0</v>
      </c>
      <c r="C71" s="1"/>
      <c r="D71">
        <v>0</v>
      </c>
    </row>
    <row r="72" spans="1:4" ht="12.75">
      <c r="A72">
        <v>5</v>
      </c>
      <c r="B72" s="1">
        <f t="shared" si="3"/>
        <v>0.3515347974101447</v>
      </c>
      <c r="C72" s="1"/>
      <c r="D72">
        <v>5</v>
      </c>
    </row>
    <row r="73" spans="1:4" ht="12.75">
      <c r="A73">
        <v>10</v>
      </c>
      <c r="B73" s="1">
        <f t="shared" si="3"/>
        <v>0.7030695948202894</v>
      </c>
      <c r="C73" s="1"/>
      <c r="D73">
        <v>10</v>
      </c>
    </row>
    <row r="74" spans="1:4" ht="12.75">
      <c r="A74">
        <v>15</v>
      </c>
      <c r="B74" s="1">
        <f t="shared" si="3"/>
        <v>1.0546043922304342</v>
      </c>
      <c r="C74" s="1"/>
      <c r="D74">
        <v>15</v>
      </c>
    </row>
    <row r="75" spans="1:4" ht="12.75">
      <c r="A75">
        <v>20</v>
      </c>
      <c r="B75" s="1">
        <f t="shared" si="3"/>
        <v>1.4061391896405788</v>
      </c>
      <c r="C75" s="1"/>
      <c r="D75">
        <v>20</v>
      </c>
    </row>
    <row r="76" spans="1:4" ht="12.75">
      <c r="A76">
        <v>25</v>
      </c>
      <c r="B76" s="1">
        <f t="shared" si="3"/>
        <v>1.7576739870507236</v>
      </c>
      <c r="C76" s="1"/>
      <c r="D76">
        <v>25</v>
      </c>
    </row>
    <row r="77" spans="1:4" ht="12.75">
      <c r="A77">
        <v>30</v>
      </c>
      <c r="B77" s="1">
        <f t="shared" si="3"/>
        <v>2.1092087844608685</v>
      </c>
      <c r="C77" s="1"/>
      <c r="D77">
        <v>30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9.421875" style="0" customWidth="1"/>
    <col min="2" max="2" width="28.140625" style="0" bestFit="1" customWidth="1"/>
    <col min="3" max="3" width="21.00390625" style="0" customWidth="1"/>
    <col min="4" max="4" width="15.421875" style="0" hidden="1" customWidth="1"/>
    <col min="5" max="5" width="28.00390625" style="2" bestFit="1" customWidth="1"/>
    <col min="6" max="6" width="3.140625" style="0" customWidth="1"/>
    <col min="7" max="7" width="9.7109375" style="0" bestFit="1" customWidth="1"/>
    <col min="8" max="8" width="4.28125" style="0" customWidth="1"/>
  </cols>
  <sheetData>
    <row r="1" ht="12.75">
      <c r="A1" s="1" t="s">
        <v>26</v>
      </c>
    </row>
    <row r="3" spans="1:4" s="4" customFormat="1" ht="12.75">
      <c r="A3" s="4" t="s">
        <v>27</v>
      </c>
      <c r="B3" s="4" t="s">
        <v>20</v>
      </c>
      <c r="D3" s="4" t="s">
        <v>4</v>
      </c>
    </row>
    <row r="4" spans="1:7" ht="12.75">
      <c r="A4" s="12">
        <v>0</v>
      </c>
      <c r="B4" s="9">
        <v>0.502</v>
      </c>
      <c r="C4" s="11"/>
      <c r="D4" s="9">
        <f aca="true" t="shared" si="0" ref="D4:D10">B4/2.54</f>
        <v>0.19763779527559056</v>
      </c>
      <c r="E4" s="10"/>
      <c r="G4" s="2"/>
    </row>
    <row r="5" spans="1:7" ht="12.75">
      <c r="A5" s="12">
        <v>10</v>
      </c>
      <c r="B5" s="9">
        <v>0.905</v>
      </c>
      <c r="C5" s="11"/>
      <c r="D5" s="9">
        <f t="shared" si="0"/>
        <v>0.35629921259842523</v>
      </c>
      <c r="E5" s="10"/>
      <c r="G5" s="2"/>
    </row>
    <row r="6" spans="1:7" ht="12.75">
      <c r="A6" s="13">
        <v>20</v>
      </c>
      <c r="B6" s="9">
        <v>1.284</v>
      </c>
      <c r="C6" s="11"/>
      <c r="D6" s="9">
        <f t="shared" si="0"/>
        <v>0.5055118110236221</v>
      </c>
      <c r="E6" s="10"/>
      <c r="G6" s="2"/>
    </row>
    <row r="7" spans="1:7" ht="12.75">
      <c r="A7" s="13">
        <v>30</v>
      </c>
      <c r="B7" s="9">
        <v>1.68</v>
      </c>
      <c r="C7" s="11"/>
      <c r="D7" s="9">
        <f t="shared" si="0"/>
        <v>0.6614173228346456</v>
      </c>
      <c r="E7" s="10"/>
      <c r="G7" s="2"/>
    </row>
    <row r="8" spans="1:7" ht="12.75">
      <c r="A8" s="13">
        <v>40</v>
      </c>
      <c r="B8" s="9">
        <v>2.08</v>
      </c>
      <c r="C8" s="11"/>
      <c r="D8" s="9">
        <f t="shared" si="0"/>
        <v>0.8188976377952756</v>
      </c>
      <c r="E8" s="10"/>
      <c r="G8" s="2"/>
    </row>
    <row r="9" spans="1:7" ht="12.75">
      <c r="A9" s="13">
        <v>50</v>
      </c>
      <c r="B9" s="9">
        <v>2.465</v>
      </c>
      <c r="C9" s="11"/>
      <c r="D9" s="9">
        <f t="shared" si="0"/>
        <v>0.9704724409448818</v>
      </c>
      <c r="E9" s="10"/>
      <c r="G9" s="2"/>
    </row>
    <row r="10" spans="1:5" ht="12.75">
      <c r="A10" s="13"/>
      <c r="B10" s="9"/>
      <c r="C10" s="11"/>
      <c r="D10" s="9">
        <f t="shared" si="0"/>
        <v>0</v>
      </c>
      <c r="E10" s="10"/>
    </row>
    <row r="12" spans="1:5" ht="12.75">
      <c r="A12" s="7" t="s">
        <v>24</v>
      </c>
      <c r="B12" s="7">
        <f>((B4-B9)*1000)/(A4-A9)</f>
        <v>39.26</v>
      </c>
      <c r="E12" s="2" t="s">
        <v>31</v>
      </c>
    </row>
    <row r="34" s="5" customFormat="1" ht="12.75">
      <c r="E34" s="6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4.8515625" style="0" customWidth="1"/>
    <col min="2" max="2" width="31.421875" style="0" bestFit="1" customWidth="1"/>
    <col min="3" max="3" width="23.8515625" style="0" bestFit="1" customWidth="1"/>
    <col min="4" max="4" width="15.421875" style="0" hidden="1" customWidth="1"/>
    <col min="5" max="5" width="28.00390625" style="2" bestFit="1" customWidth="1"/>
    <col min="6" max="6" width="4.00390625" style="0" bestFit="1" customWidth="1"/>
    <col min="7" max="7" width="9.7109375" style="0" bestFit="1" customWidth="1"/>
    <col min="8" max="8" width="4.28125" style="0" customWidth="1"/>
  </cols>
  <sheetData>
    <row r="1" ht="12.75">
      <c r="A1" s="1" t="s">
        <v>19</v>
      </c>
    </row>
    <row r="3" spans="1:4" s="4" customFormat="1" ht="12.75">
      <c r="A3" s="4" t="s">
        <v>23</v>
      </c>
      <c r="B3" s="4" t="s">
        <v>20</v>
      </c>
      <c r="C3" s="4" t="s">
        <v>21</v>
      </c>
      <c r="D3" s="4" t="s">
        <v>4</v>
      </c>
    </row>
    <row r="4" spans="1:3" s="6" customFormat="1" ht="12.75">
      <c r="A4" s="6" t="s">
        <v>22</v>
      </c>
      <c r="B4" s="6">
        <v>3.93</v>
      </c>
      <c r="C4" s="11">
        <v>181</v>
      </c>
    </row>
    <row r="5" spans="1:7" ht="12.75">
      <c r="A5" s="12">
        <v>0</v>
      </c>
      <c r="B5" s="9">
        <v>2.145</v>
      </c>
      <c r="C5" s="11">
        <v>181</v>
      </c>
      <c r="D5" s="9">
        <f aca="true" t="shared" si="0" ref="D5:D11">B5/2.54</f>
        <v>0.8444881889763779</v>
      </c>
      <c r="E5" s="10"/>
      <c r="G5" s="2"/>
    </row>
    <row r="6" spans="1:7" ht="12.75">
      <c r="A6" s="12">
        <v>20</v>
      </c>
      <c r="B6" s="9">
        <v>1.769</v>
      </c>
      <c r="C6" s="11">
        <v>134.5</v>
      </c>
      <c r="D6" s="9">
        <f t="shared" si="0"/>
        <v>0.6964566929133857</v>
      </c>
      <c r="E6" s="10"/>
      <c r="G6" s="2"/>
    </row>
    <row r="7" spans="1:7" ht="12.75">
      <c r="A7" s="13">
        <v>40</v>
      </c>
      <c r="B7" s="9">
        <v>1.483</v>
      </c>
      <c r="C7" s="11">
        <v>110</v>
      </c>
      <c r="D7" s="9">
        <f t="shared" si="0"/>
        <v>0.5838582677165355</v>
      </c>
      <c r="E7" s="10">
        <v>127.1</v>
      </c>
      <c r="G7" s="2"/>
    </row>
    <row r="8" spans="1:7" ht="12.75">
      <c r="A8" s="13">
        <v>60</v>
      </c>
      <c r="B8" s="9">
        <v>1.2</v>
      </c>
      <c r="C8" s="11"/>
      <c r="D8" s="9">
        <f t="shared" si="0"/>
        <v>0.47244094488188976</v>
      </c>
      <c r="E8" s="10"/>
      <c r="G8" s="2"/>
    </row>
    <row r="9" spans="1:7" ht="12.75">
      <c r="A9" s="13">
        <v>80</v>
      </c>
      <c r="B9" s="9">
        <v>0.89</v>
      </c>
      <c r="C9" s="11"/>
      <c r="D9" s="9">
        <f t="shared" si="0"/>
        <v>0.35039370078740156</v>
      </c>
      <c r="E9" s="10"/>
      <c r="G9" s="2"/>
    </row>
    <row r="10" spans="1:7" ht="12.75">
      <c r="A10" s="13"/>
      <c r="B10" s="9"/>
      <c r="C10" s="11"/>
      <c r="D10" s="9">
        <f t="shared" si="0"/>
        <v>0</v>
      </c>
      <c r="E10" s="10">
        <v>24.47995748504166</v>
      </c>
      <c r="F10">
        <f>(0.0275*(E10^2))-(2.875*E10)+181</f>
        <v>127.10000098841503</v>
      </c>
      <c r="G10" s="2"/>
    </row>
    <row r="11" spans="1:5" ht="12.75">
      <c r="A11" s="13"/>
      <c r="B11" s="9"/>
      <c r="C11" s="11"/>
      <c r="D11" s="9">
        <f t="shared" si="0"/>
        <v>0</v>
      </c>
      <c r="E11" s="10"/>
    </row>
    <row r="13" spans="1:5" ht="12.75">
      <c r="A13" s="7" t="s">
        <v>24</v>
      </c>
      <c r="B13" s="7">
        <f>((B5-B9)*1000)/(A5-A9)</f>
        <v>-15.6875</v>
      </c>
      <c r="E13" s="2" t="s">
        <v>25</v>
      </c>
    </row>
    <row r="35" s="5" customFormat="1" ht="12.75">
      <c r="E35" s="6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Bevan</dc:creator>
  <cp:keywords/>
  <dc:description/>
  <cp:lastModifiedBy>.</cp:lastModifiedBy>
  <cp:lastPrinted>2010-03-23T07:43:19Z</cp:lastPrinted>
  <dcterms:created xsi:type="dcterms:W3CDTF">2007-11-05T11:16:40Z</dcterms:created>
  <dcterms:modified xsi:type="dcterms:W3CDTF">2012-05-03T11:42:35Z</dcterms:modified>
  <cp:category/>
  <cp:version/>
  <cp:contentType/>
  <cp:contentStatus/>
</cp:coreProperties>
</file>